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/>
  <mc:AlternateContent xmlns:mc="http://schemas.openxmlformats.org/markup-compatibility/2006">
    <mc:Choice Requires="x15">
      <x15ac:absPath xmlns:x15ac="http://schemas.microsoft.com/office/spreadsheetml/2010/11/ac" url="F:\Verejné obstarávania\Ripňany\VR_jasle_IROP\Príprava VO\"/>
    </mc:Choice>
  </mc:AlternateContent>
  <xr:revisionPtr revIDLastSave="0" documentId="13_ncr:1_{5AF0F80E-BDD1-4128-9B76-CE652245D509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Rekapitulácia stavby" sheetId="1" r:id="rId1"/>
    <sheet name="KA210319 - JASLE V OBCI V..." sheetId="2" r:id="rId2"/>
  </sheets>
  <definedNames>
    <definedName name="_xlnm.Print_Titles" localSheetId="1">'KA210319 - JASLE V OBCI V...'!$136:$136</definedName>
    <definedName name="_xlnm.Print_Titles" localSheetId="0">'Rekapitulácia stavby'!$85:$85</definedName>
    <definedName name="_xlnm.Print_Area" localSheetId="1">'KA210319 - JASLE V OBCI V...'!$C$4:$Q$70,'KA210319 - JASLE V OBCI V...'!$C$76:$Q$121,'KA210319 - JASLE V OBCI V...'!$C$127:$Q$408</definedName>
    <definedName name="_xlnm.Print_Area" localSheetId="0">'Rekapitulácia stavby'!$C$4:$AP$70,'Rekapitulácia stavby'!$C$76:$AP$92</definedName>
  </definedNames>
  <calcPr calcId="181029"/>
</workbook>
</file>

<file path=xl/calcChain.xml><?xml version="1.0" encoding="utf-8"?>
<calcChain xmlns="http://schemas.openxmlformats.org/spreadsheetml/2006/main">
  <c r="AY88" i="1" l="1"/>
  <c r="AX88" i="1"/>
  <c r="BI408" i="2"/>
  <c r="BH408" i="2"/>
  <c r="BG408" i="2"/>
  <c r="BE408" i="2"/>
  <c r="AA408" i="2"/>
  <c r="AA407" i="2" s="1"/>
  <c r="AA406" i="2" s="1"/>
  <c r="Y408" i="2"/>
  <c r="Y407" i="2" s="1"/>
  <c r="Y406" i="2" s="1"/>
  <c r="W408" i="2"/>
  <c r="W407" i="2" s="1"/>
  <c r="W406" i="2" s="1"/>
  <c r="BK408" i="2"/>
  <c r="BK407" i="2" s="1"/>
  <c r="N408" i="2"/>
  <c r="BF408" i="2" s="1"/>
  <c r="N115" i="2"/>
  <c r="BI405" i="2"/>
  <c r="BH405" i="2"/>
  <c r="BG405" i="2"/>
  <c r="BE405" i="2"/>
  <c r="AA405" i="2"/>
  <c r="Y405" i="2"/>
  <c r="Y403" i="2" s="1"/>
  <c r="W405" i="2"/>
  <c r="BK405" i="2"/>
  <c r="N405" i="2"/>
  <c r="BF405" i="2" s="1"/>
  <c r="BI404" i="2"/>
  <c r="BH404" i="2"/>
  <c r="BG404" i="2"/>
  <c r="BE404" i="2"/>
  <c r="AA404" i="2"/>
  <c r="AA403" i="2" s="1"/>
  <c r="Y404" i="2"/>
  <c r="W404" i="2"/>
  <c r="W403" i="2" s="1"/>
  <c r="BK404" i="2"/>
  <c r="N404" i="2"/>
  <c r="BF404" i="2" s="1"/>
  <c r="BI402" i="2"/>
  <c r="BH402" i="2"/>
  <c r="BG402" i="2"/>
  <c r="BE402" i="2"/>
  <c r="AA402" i="2"/>
  <c r="Y402" i="2"/>
  <c r="W402" i="2"/>
  <c r="BK402" i="2"/>
  <c r="N402" i="2"/>
  <c r="BF402" i="2" s="1"/>
  <c r="BI401" i="2"/>
  <c r="BH401" i="2"/>
  <c r="BG401" i="2"/>
  <c r="BE401" i="2"/>
  <c r="AA401" i="2"/>
  <c r="Y401" i="2"/>
  <c r="W401" i="2"/>
  <c r="BK401" i="2"/>
  <c r="N401" i="2"/>
  <c r="BF401" i="2" s="1"/>
  <c r="BI400" i="2"/>
  <c r="BH400" i="2"/>
  <c r="BG400" i="2"/>
  <c r="BE400" i="2"/>
  <c r="AA400" i="2"/>
  <c r="AA399" i="2" s="1"/>
  <c r="Y400" i="2"/>
  <c r="W400" i="2"/>
  <c r="BK400" i="2"/>
  <c r="N400" i="2"/>
  <c r="BF400" i="2" s="1"/>
  <c r="BI398" i="2"/>
  <c r="BH398" i="2"/>
  <c r="BG398" i="2"/>
  <c r="BE398" i="2"/>
  <c r="AA398" i="2"/>
  <c r="Y398" i="2"/>
  <c r="W398" i="2"/>
  <c r="BK398" i="2"/>
  <c r="N398" i="2"/>
  <c r="BF398" i="2" s="1"/>
  <c r="BI397" i="2"/>
  <c r="BH397" i="2"/>
  <c r="BG397" i="2"/>
  <c r="BE397" i="2"/>
  <c r="AA397" i="2"/>
  <c r="Y397" i="2"/>
  <c r="W397" i="2"/>
  <c r="BK397" i="2"/>
  <c r="N397" i="2"/>
  <c r="BF397" i="2"/>
  <c r="BI396" i="2"/>
  <c r="BH396" i="2"/>
  <c r="BG396" i="2"/>
  <c r="BE396" i="2"/>
  <c r="AA396" i="2"/>
  <c r="Y396" i="2"/>
  <c r="W396" i="2"/>
  <c r="BK396" i="2"/>
  <c r="N396" i="2"/>
  <c r="BF396" i="2" s="1"/>
  <c r="BI394" i="2"/>
  <c r="BH394" i="2"/>
  <c r="BG394" i="2"/>
  <c r="BE394" i="2"/>
  <c r="AA394" i="2"/>
  <c r="AA392" i="2" s="1"/>
  <c r="Y394" i="2"/>
  <c r="W394" i="2"/>
  <c r="BK394" i="2"/>
  <c r="N394" i="2"/>
  <c r="BF394" i="2" s="1"/>
  <c r="BI393" i="2"/>
  <c r="BH393" i="2"/>
  <c r="BG393" i="2"/>
  <c r="BE393" i="2"/>
  <c r="AA393" i="2"/>
  <c r="Y393" i="2"/>
  <c r="Y392" i="2" s="1"/>
  <c r="W393" i="2"/>
  <c r="BK393" i="2"/>
  <c r="N393" i="2"/>
  <c r="BF393" i="2" s="1"/>
  <c r="BI391" i="2"/>
  <c r="BH391" i="2"/>
  <c r="BG391" i="2"/>
  <c r="BE391" i="2"/>
  <c r="AA391" i="2"/>
  <c r="Y391" i="2"/>
  <c r="W391" i="2"/>
  <c r="BK391" i="2"/>
  <c r="N391" i="2"/>
  <c r="BF391" i="2"/>
  <c r="BI390" i="2"/>
  <c r="BH390" i="2"/>
  <c r="BG390" i="2"/>
  <c r="BE390" i="2"/>
  <c r="AA390" i="2"/>
  <c r="Y390" i="2"/>
  <c r="W390" i="2"/>
  <c r="BK390" i="2"/>
  <c r="N390" i="2"/>
  <c r="BF390" i="2" s="1"/>
  <c r="BI389" i="2"/>
  <c r="BH389" i="2"/>
  <c r="BG389" i="2"/>
  <c r="BE389" i="2"/>
  <c r="AA389" i="2"/>
  <c r="Y389" i="2"/>
  <c r="W389" i="2"/>
  <c r="BK389" i="2"/>
  <c r="N389" i="2"/>
  <c r="BF389" i="2" s="1"/>
  <c r="BI388" i="2"/>
  <c r="BH388" i="2"/>
  <c r="BG388" i="2"/>
  <c r="BE388" i="2"/>
  <c r="AA388" i="2"/>
  <c r="Y388" i="2"/>
  <c r="W388" i="2"/>
  <c r="BK388" i="2"/>
  <c r="N388" i="2"/>
  <c r="BF388" i="2" s="1"/>
  <c r="BI387" i="2"/>
  <c r="BH387" i="2"/>
  <c r="BG387" i="2"/>
  <c r="BE387" i="2"/>
  <c r="AA387" i="2"/>
  <c r="AA385" i="2" s="1"/>
  <c r="Y387" i="2"/>
  <c r="W387" i="2"/>
  <c r="BK387" i="2"/>
  <c r="N387" i="2"/>
  <c r="BF387" i="2" s="1"/>
  <c r="BI386" i="2"/>
  <c r="BH386" i="2"/>
  <c r="BG386" i="2"/>
  <c r="BE386" i="2"/>
  <c r="AA386" i="2"/>
  <c r="Y386" i="2"/>
  <c r="W386" i="2"/>
  <c r="BK386" i="2"/>
  <c r="N386" i="2"/>
  <c r="BF386" i="2" s="1"/>
  <c r="BI384" i="2"/>
  <c r="BH384" i="2"/>
  <c r="BG384" i="2"/>
  <c r="BE384" i="2"/>
  <c r="AA384" i="2"/>
  <c r="Y384" i="2"/>
  <c r="W384" i="2"/>
  <c r="BK384" i="2"/>
  <c r="N384" i="2"/>
  <c r="BF384" i="2" s="1"/>
  <c r="BI383" i="2"/>
  <c r="BH383" i="2"/>
  <c r="BG383" i="2"/>
  <c r="BE383" i="2"/>
  <c r="AA383" i="2"/>
  <c r="Y383" i="2"/>
  <c r="W383" i="2"/>
  <c r="BK383" i="2"/>
  <c r="N383" i="2"/>
  <c r="BF383" i="2"/>
  <c r="BI382" i="2"/>
  <c r="BH382" i="2"/>
  <c r="BG382" i="2"/>
  <c r="BE382" i="2"/>
  <c r="AA382" i="2"/>
  <c r="Y382" i="2"/>
  <c r="W382" i="2"/>
  <c r="BK382" i="2"/>
  <c r="N382" i="2"/>
  <c r="BF382" i="2" s="1"/>
  <c r="BI381" i="2"/>
  <c r="BH381" i="2"/>
  <c r="BG381" i="2"/>
  <c r="BE381" i="2"/>
  <c r="AA381" i="2"/>
  <c r="Y381" i="2"/>
  <c r="W381" i="2"/>
  <c r="BK381" i="2"/>
  <c r="N381" i="2"/>
  <c r="BF381" i="2" s="1"/>
  <c r="BI380" i="2"/>
  <c r="BH380" i="2"/>
  <c r="BG380" i="2"/>
  <c r="BE380" i="2"/>
  <c r="AA380" i="2"/>
  <c r="Y380" i="2"/>
  <c r="W380" i="2"/>
  <c r="BK380" i="2"/>
  <c r="N380" i="2"/>
  <c r="BF380" i="2" s="1"/>
  <c r="BI379" i="2"/>
  <c r="BH379" i="2"/>
  <c r="BG379" i="2"/>
  <c r="BE379" i="2"/>
  <c r="AA379" i="2"/>
  <c r="Y379" i="2"/>
  <c r="W379" i="2"/>
  <c r="W376" i="2" s="1"/>
  <c r="BK379" i="2"/>
  <c r="N379" i="2"/>
  <c r="BF379" i="2"/>
  <c r="BI378" i="2"/>
  <c r="BH378" i="2"/>
  <c r="BG378" i="2"/>
  <c r="BE378" i="2"/>
  <c r="AA378" i="2"/>
  <c r="Y378" i="2"/>
  <c r="W378" i="2"/>
  <c r="BK378" i="2"/>
  <c r="N378" i="2"/>
  <c r="BF378" i="2" s="1"/>
  <c r="BI377" i="2"/>
  <c r="BH377" i="2"/>
  <c r="BG377" i="2"/>
  <c r="BE377" i="2"/>
  <c r="AA377" i="2"/>
  <c r="Y377" i="2"/>
  <c r="W377" i="2"/>
  <c r="BK377" i="2"/>
  <c r="N377" i="2"/>
  <c r="BF377" i="2" s="1"/>
  <c r="BI375" i="2"/>
  <c r="BH375" i="2"/>
  <c r="BG375" i="2"/>
  <c r="BE375" i="2"/>
  <c r="AA375" i="2"/>
  <c r="Y375" i="2"/>
  <c r="W375" i="2"/>
  <c r="BK375" i="2"/>
  <c r="N375" i="2"/>
  <c r="BF375" i="2"/>
  <c r="BI374" i="2"/>
  <c r="BH374" i="2"/>
  <c r="BG374" i="2"/>
  <c r="BE374" i="2"/>
  <c r="AA374" i="2"/>
  <c r="Y374" i="2"/>
  <c r="W374" i="2"/>
  <c r="BK374" i="2"/>
  <c r="N374" i="2"/>
  <c r="BF374" i="2" s="1"/>
  <c r="BI373" i="2"/>
  <c r="BH373" i="2"/>
  <c r="BG373" i="2"/>
  <c r="BE373" i="2"/>
  <c r="AA373" i="2"/>
  <c r="Y373" i="2"/>
  <c r="W373" i="2"/>
  <c r="BK373" i="2"/>
  <c r="N373" i="2"/>
  <c r="BF373" i="2"/>
  <c r="BI372" i="2"/>
  <c r="BH372" i="2"/>
  <c r="BG372" i="2"/>
  <c r="BE372" i="2"/>
  <c r="AA372" i="2"/>
  <c r="Y372" i="2"/>
  <c r="W372" i="2"/>
  <c r="BK372" i="2"/>
  <c r="N372" i="2"/>
  <c r="BF372" i="2" s="1"/>
  <c r="BI371" i="2"/>
  <c r="BH371" i="2"/>
  <c r="BG371" i="2"/>
  <c r="BE371" i="2"/>
  <c r="AA371" i="2"/>
  <c r="Y371" i="2"/>
  <c r="W371" i="2"/>
  <c r="BK371" i="2"/>
  <c r="N371" i="2"/>
  <c r="BF371" i="2" s="1"/>
  <c r="BI370" i="2"/>
  <c r="BH370" i="2"/>
  <c r="BG370" i="2"/>
  <c r="BE370" i="2"/>
  <c r="AA370" i="2"/>
  <c r="Y370" i="2"/>
  <c r="W370" i="2"/>
  <c r="W369" i="2" s="1"/>
  <c r="BK370" i="2"/>
  <c r="N370" i="2"/>
  <c r="BF370" i="2" s="1"/>
  <c r="BI368" i="2"/>
  <c r="BH368" i="2"/>
  <c r="BG368" i="2"/>
  <c r="BE368" i="2"/>
  <c r="AA368" i="2"/>
  <c r="Y368" i="2"/>
  <c r="W368" i="2"/>
  <c r="BK368" i="2"/>
  <c r="N368" i="2"/>
  <c r="BF368" i="2" s="1"/>
  <c r="BI367" i="2"/>
  <c r="BH367" i="2"/>
  <c r="BG367" i="2"/>
  <c r="BE367" i="2"/>
  <c r="AA367" i="2"/>
  <c r="Y367" i="2"/>
  <c r="W367" i="2"/>
  <c r="BK367" i="2"/>
  <c r="N367" i="2"/>
  <c r="BF367" i="2"/>
  <c r="BI366" i="2"/>
  <c r="BH366" i="2"/>
  <c r="BG366" i="2"/>
  <c r="BE366" i="2"/>
  <c r="AA366" i="2"/>
  <c r="Y366" i="2"/>
  <c r="W366" i="2"/>
  <c r="BK366" i="2"/>
  <c r="N366" i="2"/>
  <c r="BF366" i="2" s="1"/>
  <c r="BI365" i="2"/>
  <c r="BH365" i="2"/>
  <c r="BG365" i="2"/>
  <c r="BE365" i="2"/>
  <c r="AA365" i="2"/>
  <c r="Y365" i="2"/>
  <c r="W365" i="2"/>
  <c r="BK365" i="2"/>
  <c r="N365" i="2"/>
  <c r="BF365" i="2" s="1"/>
  <c r="BI364" i="2"/>
  <c r="BH364" i="2"/>
  <c r="BG364" i="2"/>
  <c r="BE364" i="2"/>
  <c r="AA364" i="2"/>
  <c r="Y364" i="2"/>
  <c r="W364" i="2"/>
  <c r="BK364" i="2"/>
  <c r="N364" i="2"/>
  <c r="BF364" i="2" s="1"/>
  <c r="BI363" i="2"/>
  <c r="BH363" i="2"/>
  <c r="BG363" i="2"/>
  <c r="BE363" i="2"/>
  <c r="AA363" i="2"/>
  <c r="Y363" i="2"/>
  <c r="W363" i="2"/>
  <c r="BK363" i="2"/>
  <c r="N363" i="2"/>
  <c r="BF363" i="2" s="1"/>
  <c r="BI362" i="2"/>
  <c r="BH362" i="2"/>
  <c r="BG362" i="2"/>
  <c r="BE362" i="2"/>
  <c r="AA362" i="2"/>
  <c r="Y362" i="2"/>
  <c r="W362" i="2"/>
  <c r="BK362" i="2"/>
  <c r="N362" i="2"/>
  <c r="BF362" i="2" s="1"/>
  <c r="BI361" i="2"/>
  <c r="BH361" i="2"/>
  <c r="BG361" i="2"/>
  <c r="BE361" i="2"/>
  <c r="AA361" i="2"/>
  <c r="Y361" i="2"/>
  <c r="W361" i="2"/>
  <c r="BK361" i="2"/>
  <c r="N361" i="2"/>
  <c r="BF361" i="2" s="1"/>
  <c r="BI360" i="2"/>
  <c r="BH360" i="2"/>
  <c r="BG360" i="2"/>
  <c r="BE360" i="2"/>
  <c r="AA360" i="2"/>
  <c r="Y360" i="2"/>
  <c r="W360" i="2"/>
  <c r="BK360" i="2"/>
  <c r="N360" i="2"/>
  <c r="BF360" i="2" s="1"/>
  <c r="BI359" i="2"/>
  <c r="BH359" i="2"/>
  <c r="BG359" i="2"/>
  <c r="BE359" i="2"/>
  <c r="AA359" i="2"/>
  <c r="Y359" i="2"/>
  <c r="W359" i="2"/>
  <c r="BK359" i="2"/>
  <c r="N359" i="2"/>
  <c r="BF359" i="2" s="1"/>
  <c r="BI358" i="2"/>
  <c r="BH358" i="2"/>
  <c r="BG358" i="2"/>
  <c r="BE358" i="2"/>
  <c r="AA358" i="2"/>
  <c r="Y358" i="2"/>
  <c r="W358" i="2"/>
  <c r="BK358" i="2"/>
  <c r="N358" i="2"/>
  <c r="BF358" i="2" s="1"/>
  <c r="BI357" i="2"/>
  <c r="BH357" i="2"/>
  <c r="BG357" i="2"/>
  <c r="BE357" i="2"/>
  <c r="AA357" i="2"/>
  <c r="Y357" i="2"/>
  <c r="W357" i="2"/>
  <c r="BK357" i="2"/>
  <c r="N357" i="2"/>
  <c r="BF357" i="2" s="1"/>
  <c r="BI356" i="2"/>
  <c r="BH356" i="2"/>
  <c r="BG356" i="2"/>
  <c r="BE356" i="2"/>
  <c r="AA356" i="2"/>
  <c r="Y356" i="2"/>
  <c r="W356" i="2"/>
  <c r="BK356" i="2"/>
  <c r="N356" i="2"/>
  <c r="BF356" i="2" s="1"/>
  <c r="BI355" i="2"/>
  <c r="BH355" i="2"/>
  <c r="BG355" i="2"/>
  <c r="BE355" i="2"/>
  <c r="AA355" i="2"/>
  <c r="Y355" i="2"/>
  <c r="W355" i="2"/>
  <c r="BK355" i="2"/>
  <c r="N355" i="2"/>
  <c r="BF355" i="2"/>
  <c r="BI354" i="2"/>
  <c r="BH354" i="2"/>
  <c r="BG354" i="2"/>
  <c r="BE354" i="2"/>
  <c r="AA354" i="2"/>
  <c r="Y354" i="2"/>
  <c r="W354" i="2"/>
  <c r="BK354" i="2"/>
  <c r="N354" i="2"/>
  <c r="BF354" i="2" s="1"/>
  <c r="BI353" i="2"/>
  <c r="BH353" i="2"/>
  <c r="BG353" i="2"/>
  <c r="BE353" i="2"/>
  <c r="AA353" i="2"/>
  <c r="Y353" i="2"/>
  <c r="W353" i="2"/>
  <c r="BK353" i="2"/>
  <c r="N353" i="2"/>
  <c r="BF353" i="2" s="1"/>
  <c r="BI352" i="2"/>
  <c r="BH352" i="2"/>
  <c r="BG352" i="2"/>
  <c r="BE352" i="2"/>
  <c r="AA352" i="2"/>
  <c r="Y352" i="2"/>
  <c r="W352" i="2"/>
  <c r="BK352" i="2"/>
  <c r="N352" i="2"/>
  <c r="BF352" i="2" s="1"/>
  <c r="BI351" i="2"/>
  <c r="BH351" i="2"/>
  <c r="BG351" i="2"/>
  <c r="BE351" i="2"/>
  <c r="AA351" i="2"/>
  <c r="Y351" i="2"/>
  <c r="W351" i="2"/>
  <c r="BK351" i="2"/>
  <c r="N351" i="2"/>
  <c r="BF351" i="2" s="1"/>
  <c r="BI350" i="2"/>
  <c r="BH350" i="2"/>
  <c r="BG350" i="2"/>
  <c r="BE350" i="2"/>
  <c r="AA350" i="2"/>
  <c r="Y350" i="2"/>
  <c r="W350" i="2"/>
  <c r="BK350" i="2"/>
  <c r="N350" i="2"/>
  <c r="BF350" i="2" s="1"/>
  <c r="BI349" i="2"/>
  <c r="BH349" i="2"/>
  <c r="BG349" i="2"/>
  <c r="BE349" i="2"/>
  <c r="AA349" i="2"/>
  <c r="Y349" i="2"/>
  <c r="W349" i="2"/>
  <c r="BK349" i="2"/>
  <c r="N349" i="2"/>
  <c r="BF349" i="2"/>
  <c r="BI348" i="2"/>
  <c r="BH348" i="2"/>
  <c r="BG348" i="2"/>
  <c r="BE348" i="2"/>
  <c r="AA348" i="2"/>
  <c r="Y348" i="2"/>
  <c r="W348" i="2"/>
  <c r="BK348" i="2"/>
  <c r="N348" i="2"/>
  <c r="BF348" i="2" s="1"/>
  <c r="BI347" i="2"/>
  <c r="BH347" i="2"/>
  <c r="BG347" i="2"/>
  <c r="BE347" i="2"/>
  <c r="AA347" i="2"/>
  <c r="Y347" i="2"/>
  <c r="W347" i="2"/>
  <c r="BK347" i="2"/>
  <c r="N347" i="2"/>
  <c r="BF347" i="2" s="1"/>
  <c r="BI346" i="2"/>
  <c r="BH346" i="2"/>
  <c r="BG346" i="2"/>
  <c r="BE346" i="2"/>
  <c r="AA346" i="2"/>
  <c r="Y346" i="2"/>
  <c r="W346" i="2"/>
  <c r="BK346" i="2"/>
  <c r="N346" i="2"/>
  <c r="BF346" i="2" s="1"/>
  <c r="BI345" i="2"/>
  <c r="BH345" i="2"/>
  <c r="BG345" i="2"/>
  <c r="BE345" i="2"/>
  <c r="AA345" i="2"/>
  <c r="Y345" i="2"/>
  <c r="W345" i="2"/>
  <c r="BK345" i="2"/>
  <c r="N345" i="2"/>
  <c r="BF345" i="2" s="1"/>
  <c r="BI344" i="2"/>
  <c r="BH344" i="2"/>
  <c r="BG344" i="2"/>
  <c r="BE344" i="2"/>
  <c r="AA344" i="2"/>
  <c r="Y344" i="2"/>
  <c r="W344" i="2"/>
  <c r="BK344" i="2"/>
  <c r="N344" i="2"/>
  <c r="BF344" i="2" s="1"/>
  <c r="BI343" i="2"/>
  <c r="BH343" i="2"/>
  <c r="BG343" i="2"/>
  <c r="BE343" i="2"/>
  <c r="AA343" i="2"/>
  <c r="Y343" i="2"/>
  <c r="W343" i="2"/>
  <c r="BK343" i="2"/>
  <c r="N343" i="2"/>
  <c r="BF343" i="2" s="1"/>
  <c r="BI342" i="2"/>
  <c r="BH342" i="2"/>
  <c r="BG342" i="2"/>
  <c r="BE342" i="2"/>
  <c r="AA342" i="2"/>
  <c r="Y342" i="2"/>
  <c r="W342" i="2"/>
  <c r="BK342" i="2"/>
  <c r="N342" i="2"/>
  <c r="BF342" i="2" s="1"/>
  <c r="BI341" i="2"/>
  <c r="BH341" i="2"/>
  <c r="BG341" i="2"/>
  <c r="BE341" i="2"/>
  <c r="AA341" i="2"/>
  <c r="Y341" i="2"/>
  <c r="W341" i="2"/>
  <c r="BK341" i="2"/>
  <c r="N341" i="2"/>
  <c r="BF341" i="2"/>
  <c r="BI340" i="2"/>
  <c r="BH340" i="2"/>
  <c r="BG340" i="2"/>
  <c r="BE340" i="2"/>
  <c r="AA340" i="2"/>
  <c r="Y340" i="2"/>
  <c r="W340" i="2"/>
  <c r="BK340" i="2"/>
  <c r="N340" i="2"/>
  <c r="BF340" i="2" s="1"/>
  <c r="BI339" i="2"/>
  <c r="BH339" i="2"/>
  <c r="BG339" i="2"/>
  <c r="BE339" i="2"/>
  <c r="AA339" i="2"/>
  <c r="Y339" i="2"/>
  <c r="W339" i="2"/>
  <c r="BK339" i="2"/>
  <c r="N339" i="2"/>
  <c r="BF339" i="2" s="1"/>
  <c r="BI338" i="2"/>
  <c r="BH338" i="2"/>
  <c r="BG338" i="2"/>
  <c r="BE338" i="2"/>
  <c r="AA338" i="2"/>
  <c r="Y338" i="2"/>
  <c r="W338" i="2"/>
  <c r="W337" i="2" s="1"/>
  <c r="BK338" i="2"/>
  <c r="N338" i="2"/>
  <c r="BF338" i="2" s="1"/>
  <c r="BI336" i="2"/>
  <c r="BH336" i="2"/>
  <c r="BG336" i="2"/>
  <c r="BE336" i="2"/>
  <c r="AA336" i="2"/>
  <c r="Y336" i="2"/>
  <c r="W336" i="2"/>
  <c r="BK336" i="2"/>
  <c r="N336" i="2"/>
  <c r="BF336" i="2" s="1"/>
  <c r="BI335" i="2"/>
  <c r="BH335" i="2"/>
  <c r="BG335" i="2"/>
  <c r="BE335" i="2"/>
  <c r="AA335" i="2"/>
  <c r="Y335" i="2"/>
  <c r="W335" i="2"/>
  <c r="BK335" i="2"/>
  <c r="N335" i="2"/>
  <c r="BF335" i="2" s="1"/>
  <c r="BI334" i="2"/>
  <c r="BH334" i="2"/>
  <c r="BG334" i="2"/>
  <c r="BE334" i="2"/>
  <c r="AA334" i="2"/>
  <c r="Y334" i="2"/>
  <c r="W334" i="2"/>
  <c r="BK334" i="2"/>
  <c r="N334" i="2"/>
  <c r="BF334" i="2"/>
  <c r="BI333" i="2"/>
  <c r="BH333" i="2"/>
  <c r="BG333" i="2"/>
  <c r="BE333" i="2"/>
  <c r="AA333" i="2"/>
  <c r="Y333" i="2"/>
  <c r="W333" i="2"/>
  <c r="BK333" i="2"/>
  <c r="N333" i="2"/>
  <c r="BF333" i="2" s="1"/>
  <c r="BI332" i="2"/>
  <c r="BH332" i="2"/>
  <c r="BG332" i="2"/>
  <c r="BE332" i="2"/>
  <c r="AA332" i="2"/>
  <c r="Y332" i="2"/>
  <c r="W332" i="2"/>
  <c r="BK332" i="2"/>
  <c r="N332" i="2"/>
  <c r="BF332" i="2" s="1"/>
  <c r="BI331" i="2"/>
  <c r="BH331" i="2"/>
  <c r="BG331" i="2"/>
  <c r="BE331" i="2"/>
  <c r="AA331" i="2"/>
  <c r="Y331" i="2"/>
  <c r="W331" i="2"/>
  <c r="BK331" i="2"/>
  <c r="N331" i="2"/>
  <c r="BF331" i="2" s="1"/>
  <c r="BI330" i="2"/>
  <c r="BH330" i="2"/>
  <c r="BG330" i="2"/>
  <c r="BE330" i="2"/>
  <c r="AA330" i="2"/>
  <c r="Y330" i="2"/>
  <c r="W330" i="2"/>
  <c r="BK330" i="2"/>
  <c r="N330" i="2"/>
  <c r="BF330" i="2" s="1"/>
  <c r="BI329" i="2"/>
  <c r="BH329" i="2"/>
  <c r="BG329" i="2"/>
  <c r="BE329" i="2"/>
  <c r="AA329" i="2"/>
  <c r="Y329" i="2"/>
  <c r="W329" i="2"/>
  <c r="BK329" i="2"/>
  <c r="N329" i="2"/>
  <c r="BF329" i="2" s="1"/>
  <c r="BI328" i="2"/>
  <c r="BH328" i="2"/>
  <c r="BG328" i="2"/>
  <c r="BE328" i="2"/>
  <c r="AA328" i="2"/>
  <c r="Y328" i="2"/>
  <c r="W328" i="2"/>
  <c r="W327" i="2"/>
  <c r="BK328" i="2"/>
  <c r="N328" i="2"/>
  <c r="BF328" i="2" s="1"/>
  <c r="BI326" i="2"/>
  <c r="BH326" i="2"/>
  <c r="BG326" i="2"/>
  <c r="BE326" i="2"/>
  <c r="AA326" i="2"/>
  <c r="Y326" i="2"/>
  <c r="W326" i="2"/>
  <c r="BK326" i="2"/>
  <c r="N326" i="2"/>
  <c r="BF326" i="2" s="1"/>
  <c r="BI325" i="2"/>
  <c r="BH325" i="2"/>
  <c r="BG325" i="2"/>
  <c r="BE325" i="2"/>
  <c r="AA325" i="2"/>
  <c r="Y325" i="2"/>
  <c r="W325" i="2"/>
  <c r="BK325" i="2"/>
  <c r="N325" i="2"/>
  <c r="BF325" i="2" s="1"/>
  <c r="BI324" i="2"/>
  <c r="BH324" i="2"/>
  <c r="BG324" i="2"/>
  <c r="BE324" i="2"/>
  <c r="AA324" i="2"/>
  <c r="Y324" i="2"/>
  <c r="W324" i="2"/>
  <c r="BK324" i="2"/>
  <c r="N324" i="2"/>
  <c r="BF324" i="2" s="1"/>
  <c r="BI323" i="2"/>
  <c r="BH323" i="2"/>
  <c r="BG323" i="2"/>
  <c r="BE323" i="2"/>
  <c r="AA323" i="2"/>
  <c r="Y323" i="2"/>
  <c r="W323" i="2"/>
  <c r="BK323" i="2"/>
  <c r="N323" i="2"/>
  <c r="BF323" i="2" s="1"/>
  <c r="BI322" i="2"/>
  <c r="BH322" i="2"/>
  <c r="BG322" i="2"/>
  <c r="BE322" i="2"/>
  <c r="AA322" i="2"/>
  <c r="Y322" i="2"/>
  <c r="W322" i="2"/>
  <c r="BK322" i="2"/>
  <c r="N322" i="2"/>
  <c r="BF322" i="2" s="1"/>
  <c r="BI321" i="2"/>
  <c r="BH321" i="2"/>
  <c r="BG321" i="2"/>
  <c r="BE321" i="2"/>
  <c r="AA321" i="2"/>
  <c r="Y321" i="2"/>
  <c r="W321" i="2"/>
  <c r="BK321" i="2"/>
  <c r="N321" i="2"/>
  <c r="BF321" i="2" s="1"/>
  <c r="BI320" i="2"/>
  <c r="BH320" i="2"/>
  <c r="BG320" i="2"/>
  <c r="BE320" i="2"/>
  <c r="AA320" i="2"/>
  <c r="Y320" i="2"/>
  <c r="W320" i="2"/>
  <c r="BK320" i="2"/>
  <c r="N320" i="2"/>
  <c r="BF320" i="2" s="1"/>
  <c r="BI319" i="2"/>
  <c r="BH319" i="2"/>
  <c r="BG319" i="2"/>
  <c r="BE319" i="2"/>
  <c r="AA319" i="2"/>
  <c r="Y319" i="2"/>
  <c r="W319" i="2"/>
  <c r="BK319" i="2"/>
  <c r="N319" i="2"/>
  <c r="BF319" i="2" s="1"/>
  <c r="BI318" i="2"/>
  <c r="BH318" i="2"/>
  <c r="BG318" i="2"/>
  <c r="BE318" i="2"/>
  <c r="AA318" i="2"/>
  <c r="Y318" i="2"/>
  <c r="W318" i="2"/>
  <c r="BK318" i="2"/>
  <c r="N318" i="2"/>
  <c r="BF318" i="2" s="1"/>
  <c r="BI317" i="2"/>
  <c r="BH317" i="2"/>
  <c r="BG317" i="2"/>
  <c r="BE317" i="2"/>
  <c r="AA317" i="2"/>
  <c r="AA316" i="2" s="1"/>
  <c r="Y317" i="2"/>
  <c r="W317" i="2"/>
  <c r="BK317" i="2"/>
  <c r="N317" i="2"/>
  <c r="BF317" i="2" s="1"/>
  <c r="BI315" i="2"/>
  <c r="BH315" i="2"/>
  <c r="BG315" i="2"/>
  <c r="BE315" i="2"/>
  <c r="AA315" i="2"/>
  <c r="Y315" i="2"/>
  <c r="Y313" i="2" s="1"/>
  <c r="W315" i="2"/>
  <c r="BK315" i="2"/>
  <c r="N315" i="2"/>
  <c r="BF315" i="2"/>
  <c r="BI314" i="2"/>
  <c r="BH314" i="2"/>
  <c r="BG314" i="2"/>
  <c r="BE314" i="2"/>
  <c r="AA314" i="2"/>
  <c r="Y314" i="2"/>
  <c r="W314" i="2"/>
  <c r="BK314" i="2"/>
  <c r="N314" i="2"/>
  <c r="BF314" i="2" s="1"/>
  <c r="BI312" i="2"/>
  <c r="BH312" i="2"/>
  <c r="BG312" i="2"/>
  <c r="BE312" i="2"/>
  <c r="AA312" i="2"/>
  <c r="Y312" i="2"/>
  <c r="W312" i="2"/>
  <c r="BK312" i="2"/>
  <c r="N312" i="2"/>
  <c r="BF312" i="2" s="1"/>
  <c r="BI311" i="2"/>
  <c r="BH311" i="2"/>
  <c r="BG311" i="2"/>
  <c r="BE311" i="2"/>
  <c r="AA311" i="2"/>
  <c r="Y311" i="2"/>
  <c r="W311" i="2"/>
  <c r="BK311" i="2"/>
  <c r="N311" i="2"/>
  <c r="BF311" i="2"/>
  <c r="BI310" i="2"/>
  <c r="BH310" i="2"/>
  <c r="BG310" i="2"/>
  <c r="BE310" i="2"/>
  <c r="AA310" i="2"/>
  <c r="Y310" i="2"/>
  <c r="W310" i="2"/>
  <c r="BK310" i="2"/>
  <c r="N310" i="2"/>
  <c r="BF310" i="2"/>
  <c r="BI309" i="2"/>
  <c r="BH309" i="2"/>
  <c r="BG309" i="2"/>
  <c r="BE309" i="2"/>
  <c r="AA309" i="2"/>
  <c r="Y309" i="2"/>
  <c r="W309" i="2"/>
  <c r="BK309" i="2"/>
  <c r="N309" i="2"/>
  <c r="BF309" i="2"/>
  <c r="BI308" i="2"/>
  <c r="BH308" i="2"/>
  <c r="BG308" i="2"/>
  <c r="BE308" i="2"/>
  <c r="AA308" i="2"/>
  <c r="Y308" i="2"/>
  <c r="W308" i="2"/>
  <c r="BK308" i="2"/>
  <c r="N308" i="2"/>
  <c r="BF308" i="2" s="1"/>
  <c r="BI307" i="2"/>
  <c r="BH307" i="2"/>
  <c r="BG307" i="2"/>
  <c r="BE307" i="2"/>
  <c r="AA307" i="2"/>
  <c r="Y307" i="2"/>
  <c r="W307" i="2"/>
  <c r="BK307" i="2"/>
  <c r="N307" i="2"/>
  <c r="BF307" i="2" s="1"/>
  <c r="BI306" i="2"/>
  <c r="BH306" i="2"/>
  <c r="BG306" i="2"/>
  <c r="BE306" i="2"/>
  <c r="AA306" i="2"/>
  <c r="Y306" i="2"/>
  <c r="W306" i="2"/>
  <c r="BK306" i="2"/>
  <c r="N306" i="2"/>
  <c r="BF306" i="2" s="1"/>
  <c r="BI305" i="2"/>
  <c r="BH305" i="2"/>
  <c r="BG305" i="2"/>
  <c r="BE305" i="2"/>
  <c r="AA305" i="2"/>
  <c r="Y305" i="2"/>
  <c r="W305" i="2"/>
  <c r="BK305" i="2"/>
  <c r="N305" i="2"/>
  <c r="BF305" i="2"/>
  <c r="BI304" i="2"/>
  <c r="BH304" i="2"/>
  <c r="BG304" i="2"/>
  <c r="BE304" i="2"/>
  <c r="AA304" i="2"/>
  <c r="Y304" i="2"/>
  <c r="W304" i="2"/>
  <c r="BK304" i="2"/>
  <c r="N304" i="2"/>
  <c r="BF304" i="2" s="1"/>
  <c r="BI303" i="2"/>
  <c r="BH303" i="2"/>
  <c r="BG303" i="2"/>
  <c r="BE303" i="2"/>
  <c r="AA303" i="2"/>
  <c r="Y303" i="2"/>
  <c r="W303" i="2"/>
  <c r="BK303" i="2"/>
  <c r="N303" i="2"/>
  <c r="BF303" i="2"/>
  <c r="BI302" i="2"/>
  <c r="BH302" i="2"/>
  <c r="BG302" i="2"/>
  <c r="BE302" i="2"/>
  <c r="AA302" i="2"/>
  <c r="Y302" i="2"/>
  <c r="W302" i="2"/>
  <c r="BK302" i="2"/>
  <c r="N302" i="2"/>
  <c r="BF302" i="2"/>
  <c r="BI301" i="2"/>
  <c r="BH301" i="2"/>
  <c r="BG301" i="2"/>
  <c r="BE301" i="2"/>
  <c r="AA301" i="2"/>
  <c r="Y301" i="2"/>
  <c r="W301" i="2"/>
  <c r="BK301" i="2"/>
  <c r="N301" i="2"/>
  <c r="BF301" i="2"/>
  <c r="BI300" i="2"/>
  <c r="BH300" i="2"/>
  <c r="BG300" i="2"/>
  <c r="BE300" i="2"/>
  <c r="AA300" i="2"/>
  <c r="Y300" i="2"/>
  <c r="W300" i="2"/>
  <c r="BK300" i="2"/>
  <c r="N300" i="2"/>
  <c r="BF300" i="2" s="1"/>
  <c r="BI299" i="2"/>
  <c r="BH299" i="2"/>
  <c r="BG299" i="2"/>
  <c r="BE299" i="2"/>
  <c r="AA299" i="2"/>
  <c r="Y299" i="2"/>
  <c r="W299" i="2"/>
  <c r="BK299" i="2"/>
  <c r="N299" i="2"/>
  <c r="BF299" i="2" s="1"/>
  <c r="BI298" i="2"/>
  <c r="BH298" i="2"/>
  <c r="BG298" i="2"/>
  <c r="BE298" i="2"/>
  <c r="AA298" i="2"/>
  <c r="Y298" i="2"/>
  <c r="W298" i="2"/>
  <c r="BK298" i="2"/>
  <c r="N298" i="2"/>
  <c r="BF298" i="2" s="1"/>
  <c r="BI297" i="2"/>
  <c r="BH297" i="2"/>
  <c r="BG297" i="2"/>
  <c r="BE297" i="2"/>
  <c r="AA297" i="2"/>
  <c r="Y297" i="2"/>
  <c r="W297" i="2"/>
  <c r="BK297" i="2"/>
  <c r="N297" i="2"/>
  <c r="BF297" i="2" s="1"/>
  <c r="BI295" i="2"/>
  <c r="BH295" i="2"/>
  <c r="BG295" i="2"/>
  <c r="BE295" i="2"/>
  <c r="AA295" i="2"/>
  <c r="AA294" i="2"/>
  <c r="Y295" i="2"/>
  <c r="Y294" i="2" s="1"/>
  <c r="W295" i="2"/>
  <c r="W294" i="2" s="1"/>
  <c r="BK295" i="2"/>
  <c r="BK294" i="2" s="1"/>
  <c r="N294" i="2" s="1"/>
  <c r="N102" i="2" s="1"/>
  <c r="N295" i="2"/>
  <c r="BF295" i="2" s="1"/>
  <c r="BI293" i="2"/>
  <c r="BH293" i="2"/>
  <c r="BG293" i="2"/>
  <c r="BE293" i="2"/>
  <c r="AA293" i="2"/>
  <c r="AA292" i="2" s="1"/>
  <c r="Y293" i="2"/>
  <c r="Y292" i="2" s="1"/>
  <c r="W293" i="2"/>
  <c r="W292" i="2"/>
  <c r="BK293" i="2"/>
  <c r="BK292" i="2" s="1"/>
  <c r="N292" i="2" s="1"/>
  <c r="N101" i="2" s="1"/>
  <c r="N293" i="2"/>
  <c r="BF293" i="2" s="1"/>
  <c r="BI291" i="2"/>
  <c r="BH291" i="2"/>
  <c r="BG291" i="2"/>
  <c r="BE291" i="2"/>
  <c r="AA291" i="2"/>
  <c r="AA290" i="2" s="1"/>
  <c r="Y291" i="2"/>
  <c r="Y290" i="2" s="1"/>
  <c r="W291" i="2"/>
  <c r="W290" i="2" s="1"/>
  <c r="BK291" i="2"/>
  <c r="BK290" i="2" s="1"/>
  <c r="N290" i="2" s="1"/>
  <c r="N100" i="2" s="1"/>
  <c r="N291" i="2"/>
  <c r="BF291" i="2" s="1"/>
  <c r="BI289" i="2"/>
  <c r="BH289" i="2"/>
  <c r="BG289" i="2"/>
  <c r="BE289" i="2"/>
  <c r="AA289" i="2"/>
  <c r="Y289" i="2"/>
  <c r="W289" i="2"/>
  <c r="BK289" i="2"/>
  <c r="N289" i="2"/>
  <c r="BF289" i="2" s="1"/>
  <c r="BI288" i="2"/>
  <c r="BH288" i="2"/>
  <c r="BG288" i="2"/>
  <c r="BE288" i="2"/>
  <c r="AA288" i="2"/>
  <c r="Y288" i="2"/>
  <c r="W288" i="2"/>
  <c r="BK288" i="2"/>
  <c r="N288" i="2"/>
  <c r="BF288" i="2"/>
  <c r="BI287" i="2"/>
  <c r="BH287" i="2"/>
  <c r="BG287" i="2"/>
  <c r="BE287" i="2"/>
  <c r="AA287" i="2"/>
  <c r="Y287" i="2"/>
  <c r="W287" i="2"/>
  <c r="BK287" i="2"/>
  <c r="N287" i="2"/>
  <c r="BF287" i="2"/>
  <c r="BI286" i="2"/>
  <c r="BH286" i="2"/>
  <c r="BG286" i="2"/>
  <c r="BE286" i="2"/>
  <c r="AA286" i="2"/>
  <c r="Y286" i="2"/>
  <c r="W286" i="2"/>
  <c r="BK286" i="2"/>
  <c r="N286" i="2"/>
  <c r="BF286" i="2"/>
  <c r="BI285" i="2"/>
  <c r="BH285" i="2"/>
  <c r="BG285" i="2"/>
  <c r="BE285" i="2"/>
  <c r="AA285" i="2"/>
  <c r="Y285" i="2"/>
  <c r="W285" i="2"/>
  <c r="BK285" i="2"/>
  <c r="N285" i="2"/>
  <c r="BF285" i="2" s="1"/>
  <c r="BI284" i="2"/>
  <c r="BH284" i="2"/>
  <c r="BG284" i="2"/>
  <c r="BE284" i="2"/>
  <c r="AA284" i="2"/>
  <c r="Y284" i="2"/>
  <c r="W284" i="2"/>
  <c r="BK284" i="2"/>
  <c r="N284" i="2"/>
  <c r="BF284" i="2" s="1"/>
  <c r="BI283" i="2"/>
  <c r="BH283" i="2"/>
  <c r="BG283" i="2"/>
  <c r="BE283" i="2"/>
  <c r="AA283" i="2"/>
  <c r="AA281" i="2" s="1"/>
  <c r="Y283" i="2"/>
  <c r="W283" i="2"/>
  <c r="BK283" i="2"/>
  <c r="N283" i="2"/>
  <c r="BF283" i="2"/>
  <c r="BI282" i="2"/>
  <c r="BH282" i="2"/>
  <c r="BG282" i="2"/>
  <c r="BE282" i="2"/>
  <c r="AA282" i="2"/>
  <c r="Y282" i="2"/>
  <c r="W282" i="2"/>
  <c r="BK282" i="2"/>
  <c r="N282" i="2"/>
  <c r="BF282" i="2" s="1"/>
  <c r="BI280" i="2"/>
  <c r="BH280" i="2"/>
  <c r="BG280" i="2"/>
  <c r="BE280" i="2"/>
  <c r="AA280" i="2"/>
  <c r="Y280" i="2"/>
  <c r="W280" i="2"/>
  <c r="BK280" i="2"/>
  <c r="N280" i="2"/>
  <c r="BF280" i="2" s="1"/>
  <c r="BI279" i="2"/>
  <c r="BH279" i="2"/>
  <c r="BG279" i="2"/>
  <c r="BE279" i="2"/>
  <c r="AA279" i="2"/>
  <c r="Y279" i="2"/>
  <c r="W279" i="2"/>
  <c r="BK279" i="2"/>
  <c r="N279" i="2"/>
  <c r="BF279" i="2" s="1"/>
  <c r="BI278" i="2"/>
  <c r="BH278" i="2"/>
  <c r="BG278" i="2"/>
  <c r="BE278" i="2"/>
  <c r="AA278" i="2"/>
  <c r="Y278" i="2"/>
  <c r="W278" i="2"/>
  <c r="BK278" i="2"/>
  <c r="N278" i="2"/>
  <c r="BF278" i="2" s="1"/>
  <c r="BI277" i="2"/>
  <c r="BH277" i="2"/>
  <c r="BG277" i="2"/>
  <c r="BE277" i="2"/>
  <c r="AA277" i="2"/>
  <c r="Y277" i="2"/>
  <c r="W277" i="2"/>
  <c r="BK277" i="2"/>
  <c r="N277" i="2"/>
  <c r="BF277" i="2" s="1"/>
  <c r="BI276" i="2"/>
  <c r="BH276" i="2"/>
  <c r="BG276" i="2"/>
  <c r="BE276" i="2"/>
  <c r="AA276" i="2"/>
  <c r="Y276" i="2"/>
  <c r="W276" i="2"/>
  <c r="BK276" i="2"/>
  <c r="N276" i="2"/>
  <c r="BF276" i="2" s="1"/>
  <c r="BI275" i="2"/>
  <c r="BH275" i="2"/>
  <c r="BG275" i="2"/>
  <c r="BE275" i="2"/>
  <c r="AA275" i="2"/>
  <c r="Y275" i="2"/>
  <c r="W275" i="2"/>
  <c r="BK275" i="2"/>
  <c r="N275" i="2"/>
  <c r="BF275" i="2" s="1"/>
  <c r="BI272" i="2"/>
  <c r="BH272" i="2"/>
  <c r="BG272" i="2"/>
  <c r="BE272" i="2"/>
  <c r="AA272" i="2"/>
  <c r="AA271" i="2" s="1"/>
  <c r="Y272" i="2"/>
  <c r="Y271" i="2" s="1"/>
  <c r="W272" i="2"/>
  <c r="W271" i="2" s="1"/>
  <c r="BK272" i="2"/>
  <c r="BK271" i="2" s="1"/>
  <c r="N271" i="2" s="1"/>
  <c r="N96" i="2" s="1"/>
  <c r="N272" i="2"/>
  <c r="BF272" i="2" s="1"/>
  <c r="BI270" i="2"/>
  <c r="BH270" i="2"/>
  <c r="BG270" i="2"/>
  <c r="BE270" i="2"/>
  <c r="AA270" i="2"/>
  <c r="Y270" i="2"/>
  <c r="W270" i="2"/>
  <c r="BK270" i="2"/>
  <c r="N270" i="2"/>
  <c r="BF270" i="2" s="1"/>
  <c r="BI269" i="2"/>
  <c r="BH269" i="2"/>
  <c r="BG269" i="2"/>
  <c r="BE269" i="2"/>
  <c r="AA269" i="2"/>
  <c r="Y269" i="2"/>
  <c r="W269" i="2"/>
  <c r="BK269" i="2"/>
  <c r="N269" i="2"/>
  <c r="BF269" i="2" s="1"/>
  <c r="BI268" i="2"/>
  <c r="BH268" i="2"/>
  <c r="BG268" i="2"/>
  <c r="BE268" i="2"/>
  <c r="AA268" i="2"/>
  <c r="Y268" i="2"/>
  <c r="W268" i="2"/>
  <c r="BK268" i="2"/>
  <c r="N268" i="2"/>
  <c r="BF268" i="2" s="1"/>
  <c r="BI267" i="2"/>
  <c r="BH267" i="2"/>
  <c r="BG267" i="2"/>
  <c r="BE267" i="2"/>
  <c r="AA267" i="2"/>
  <c r="Y267" i="2"/>
  <c r="W267" i="2"/>
  <c r="BK267" i="2"/>
  <c r="N267" i="2"/>
  <c r="BF267" i="2" s="1"/>
  <c r="BI266" i="2"/>
  <c r="BH266" i="2"/>
  <c r="BG266" i="2"/>
  <c r="BE266" i="2"/>
  <c r="AA266" i="2"/>
  <c r="Y266" i="2"/>
  <c r="W266" i="2"/>
  <c r="BK266" i="2"/>
  <c r="N266" i="2"/>
  <c r="BF266" i="2" s="1"/>
  <c r="BI265" i="2"/>
  <c r="BH265" i="2"/>
  <c r="BG265" i="2"/>
  <c r="BE265" i="2"/>
  <c r="AA265" i="2"/>
  <c r="Y265" i="2"/>
  <c r="W265" i="2"/>
  <c r="BK265" i="2"/>
  <c r="N265" i="2"/>
  <c r="BF265" i="2"/>
  <c r="BI264" i="2"/>
  <c r="BH264" i="2"/>
  <c r="BG264" i="2"/>
  <c r="BE264" i="2"/>
  <c r="AA264" i="2"/>
  <c r="Y264" i="2"/>
  <c r="W264" i="2"/>
  <c r="BK264" i="2"/>
  <c r="N264" i="2"/>
  <c r="BF264" i="2" s="1"/>
  <c r="BI263" i="2"/>
  <c r="BH263" i="2"/>
  <c r="BG263" i="2"/>
  <c r="BE263" i="2"/>
  <c r="AA263" i="2"/>
  <c r="Y263" i="2"/>
  <c r="W263" i="2"/>
  <c r="BK263" i="2"/>
  <c r="N263" i="2"/>
  <c r="BF263" i="2" s="1"/>
  <c r="BI262" i="2"/>
  <c r="BH262" i="2"/>
  <c r="BG262" i="2"/>
  <c r="BE262" i="2"/>
  <c r="AA262" i="2"/>
  <c r="Y262" i="2"/>
  <c r="W262" i="2"/>
  <c r="BK262" i="2"/>
  <c r="N262" i="2"/>
  <c r="BF262" i="2" s="1"/>
  <c r="BI261" i="2"/>
  <c r="BH261" i="2"/>
  <c r="BG261" i="2"/>
  <c r="BE261" i="2"/>
  <c r="AA261" i="2"/>
  <c r="Y261" i="2"/>
  <c r="W261" i="2"/>
  <c r="BK261" i="2"/>
  <c r="N261" i="2"/>
  <c r="BF261" i="2" s="1"/>
  <c r="BI260" i="2"/>
  <c r="BH260" i="2"/>
  <c r="BG260" i="2"/>
  <c r="BE260" i="2"/>
  <c r="AA260" i="2"/>
  <c r="Y260" i="2"/>
  <c r="W260" i="2"/>
  <c r="BK260" i="2"/>
  <c r="N260" i="2"/>
  <c r="BF260" i="2" s="1"/>
  <c r="BI259" i="2"/>
  <c r="BH259" i="2"/>
  <c r="BG259" i="2"/>
  <c r="BE259" i="2"/>
  <c r="AA259" i="2"/>
  <c r="Y259" i="2"/>
  <c r="W259" i="2"/>
  <c r="BK259" i="2"/>
  <c r="N259" i="2"/>
  <c r="BF259" i="2" s="1"/>
  <c r="BI258" i="2"/>
  <c r="BH258" i="2"/>
  <c r="BG258" i="2"/>
  <c r="BE258" i="2"/>
  <c r="AA258" i="2"/>
  <c r="Y258" i="2"/>
  <c r="W258" i="2"/>
  <c r="BK258" i="2"/>
  <c r="N258" i="2"/>
  <c r="BF258" i="2" s="1"/>
  <c r="BI257" i="2"/>
  <c r="BH257" i="2"/>
  <c r="BG257" i="2"/>
  <c r="BE257" i="2"/>
  <c r="AA257" i="2"/>
  <c r="Y257" i="2"/>
  <c r="W257" i="2"/>
  <c r="BK257" i="2"/>
  <c r="N257" i="2"/>
  <c r="BF257" i="2"/>
  <c r="BI256" i="2"/>
  <c r="BH256" i="2"/>
  <c r="BG256" i="2"/>
  <c r="BE256" i="2"/>
  <c r="AA256" i="2"/>
  <c r="Y256" i="2"/>
  <c r="W256" i="2"/>
  <c r="BK256" i="2"/>
  <c r="N256" i="2"/>
  <c r="BF256" i="2" s="1"/>
  <c r="BI255" i="2"/>
  <c r="BH255" i="2"/>
  <c r="BG255" i="2"/>
  <c r="BE255" i="2"/>
  <c r="AA255" i="2"/>
  <c r="Y255" i="2"/>
  <c r="W255" i="2"/>
  <c r="BK255" i="2"/>
  <c r="N255" i="2"/>
  <c r="BF255" i="2" s="1"/>
  <c r="BI254" i="2"/>
  <c r="BH254" i="2"/>
  <c r="BG254" i="2"/>
  <c r="BE254" i="2"/>
  <c r="AA254" i="2"/>
  <c r="Y254" i="2"/>
  <c r="W254" i="2"/>
  <c r="BK254" i="2"/>
  <c r="N254" i="2"/>
  <c r="BF254" i="2" s="1"/>
  <c r="BI253" i="2"/>
  <c r="BH253" i="2"/>
  <c r="BG253" i="2"/>
  <c r="BE253" i="2"/>
  <c r="AA253" i="2"/>
  <c r="Y253" i="2"/>
  <c r="W253" i="2"/>
  <c r="BK253" i="2"/>
  <c r="N253" i="2"/>
  <c r="BF253" i="2"/>
  <c r="BI252" i="2"/>
  <c r="BH252" i="2"/>
  <c r="BG252" i="2"/>
  <c r="BE252" i="2"/>
  <c r="AA252" i="2"/>
  <c r="Y252" i="2"/>
  <c r="W252" i="2"/>
  <c r="BK252" i="2"/>
  <c r="N252" i="2"/>
  <c r="BF252" i="2" s="1"/>
  <c r="BI251" i="2"/>
  <c r="BH251" i="2"/>
  <c r="BG251" i="2"/>
  <c r="BE251" i="2"/>
  <c r="AA251" i="2"/>
  <c r="Y251" i="2"/>
  <c r="W251" i="2"/>
  <c r="BK251" i="2"/>
  <c r="N251" i="2"/>
  <c r="BF251" i="2" s="1"/>
  <c r="BI250" i="2"/>
  <c r="BH250" i="2"/>
  <c r="BG250" i="2"/>
  <c r="BE250" i="2"/>
  <c r="AA250" i="2"/>
  <c r="Y250" i="2"/>
  <c r="W250" i="2"/>
  <c r="BK250" i="2"/>
  <c r="N250" i="2"/>
  <c r="BF250" i="2" s="1"/>
  <c r="BI249" i="2"/>
  <c r="BH249" i="2"/>
  <c r="BG249" i="2"/>
  <c r="BE249" i="2"/>
  <c r="AA249" i="2"/>
  <c r="Y249" i="2"/>
  <c r="W249" i="2"/>
  <c r="BK249" i="2"/>
  <c r="N249" i="2"/>
  <c r="BF249" i="2" s="1"/>
  <c r="BI248" i="2"/>
  <c r="BH248" i="2"/>
  <c r="BG248" i="2"/>
  <c r="BE248" i="2"/>
  <c r="AA248" i="2"/>
  <c r="Y248" i="2"/>
  <c r="W248" i="2"/>
  <c r="BK248" i="2"/>
  <c r="N248" i="2"/>
  <c r="BF248" i="2" s="1"/>
  <c r="BI247" i="2"/>
  <c r="BH247" i="2"/>
  <c r="BG247" i="2"/>
  <c r="BE247" i="2"/>
  <c r="AA247" i="2"/>
  <c r="Y247" i="2"/>
  <c r="W247" i="2"/>
  <c r="BK247" i="2"/>
  <c r="N247" i="2"/>
  <c r="BF247" i="2"/>
  <c r="BI246" i="2"/>
  <c r="BH246" i="2"/>
  <c r="BG246" i="2"/>
  <c r="BE246" i="2"/>
  <c r="AA246" i="2"/>
  <c r="Y246" i="2"/>
  <c r="W246" i="2"/>
  <c r="BK246" i="2"/>
  <c r="N246" i="2"/>
  <c r="BF246" i="2" s="1"/>
  <c r="BI245" i="2"/>
  <c r="BH245" i="2"/>
  <c r="BG245" i="2"/>
  <c r="BE245" i="2"/>
  <c r="AA245" i="2"/>
  <c r="Y245" i="2"/>
  <c r="W245" i="2"/>
  <c r="BK245" i="2"/>
  <c r="N245" i="2"/>
  <c r="BF245" i="2"/>
  <c r="BI244" i="2"/>
  <c r="BH244" i="2"/>
  <c r="BG244" i="2"/>
  <c r="BE244" i="2"/>
  <c r="AA244" i="2"/>
  <c r="Y244" i="2"/>
  <c r="W244" i="2"/>
  <c r="BK244" i="2"/>
  <c r="N244" i="2"/>
  <c r="BF244" i="2" s="1"/>
  <c r="BI243" i="2"/>
  <c r="BH243" i="2"/>
  <c r="BG243" i="2"/>
  <c r="BE243" i="2"/>
  <c r="AA243" i="2"/>
  <c r="Y243" i="2"/>
  <c r="W243" i="2"/>
  <c r="BK243" i="2"/>
  <c r="N243" i="2"/>
  <c r="BF243" i="2"/>
  <c r="BI242" i="2"/>
  <c r="BH242" i="2"/>
  <c r="BG242" i="2"/>
  <c r="BE242" i="2"/>
  <c r="AA242" i="2"/>
  <c r="Y242" i="2"/>
  <c r="W242" i="2"/>
  <c r="BK242" i="2"/>
  <c r="N242" i="2"/>
  <c r="BF242" i="2" s="1"/>
  <c r="BI241" i="2"/>
  <c r="BH241" i="2"/>
  <c r="BG241" i="2"/>
  <c r="BE241" i="2"/>
  <c r="AA241" i="2"/>
  <c r="Y241" i="2"/>
  <c r="W241" i="2"/>
  <c r="BK241" i="2"/>
  <c r="N241" i="2"/>
  <c r="BF241" i="2"/>
  <c r="BI240" i="2"/>
  <c r="BH240" i="2"/>
  <c r="BG240" i="2"/>
  <c r="BE240" i="2"/>
  <c r="AA240" i="2"/>
  <c r="Y240" i="2"/>
  <c r="W240" i="2"/>
  <c r="BK240" i="2"/>
  <c r="N240" i="2"/>
  <c r="BF240" i="2" s="1"/>
  <c r="BI239" i="2"/>
  <c r="BH239" i="2"/>
  <c r="BG239" i="2"/>
  <c r="BE239" i="2"/>
  <c r="AA239" i="2"/>
  <c r="Y239" i="2"/>
  <c r="W239" i="2"/>
  <c r="BK239" i="2"/>
  <c r="N239" i="2"/>
  <c r="BF239" i="2" s="1"/>
  <c r="BI238" i="2"/>
  <c r="BH238" i="2"/>
  <c r="BG238" i="2"/>
  <c r="BE238" i="2"/>
  <c r="AA238" i="2"/>
  <c r="Y238" i="2"/>
  <c r="W238" i="2"/>
  <c r="BK238" i="2"/>
  <c r="N238" i="2"/>
  <c r="BF238" i="2" s="1"/>
  <c r="BI237" i="2"/>
  <c r="BH237" i="2"/>
  <c r="BG237" i="2"/>
  <c r="BE237" i="2"/>
  <c r="AA237" i="2"/>
  <c r="Y237" i="2"/>
  <c r="W237" i="2"/>
  <c r="BK237" i="2"/>
  <c r="N237" i="2"/>
  <c r="BF237" i="2"/>
  <c r="BI236" i="2"/>
  <c r="BH236" i="2"/>
  <c r="BG236" i="2"/>
  <c r="BE236" i="2"/>
  <c r="AA236" i="2"/>
  <c r="Y236" i="2"/>
  <c r="W236" i="2"/>
  <c r="BK236" i="2"/>
  <c r="N236" i="2"/>
  <c r="BF236" i="2" s="1"/>
  <c r="BI235" i="2"/>
  <c r="BH235" i="2"/>
  <c r="BG235" i="2"/>
  <c r="BE235" i="2"/>
  <c r="AA235" i="2"/>
  <c r="AA234" i="2" s="1"/>
  <c r="Y235" i="2"/>
  <c r="W235" i="2"/>
  <c r="BK235" i="2"/>
  <c r="N235" i="2"/>
  <c r="BF235" i="2" s="1"/>
  <c r="BI233" i="2"/>
  <c r="BH233" i="2"/>
  <c r="BG233" i="2"/>
  <c r="BE233" i="2"/>
  <c r="AA233" i="2"/>
  <c r="Y233" i="2"/>
  <c r="W233" i="2"/>
  <c r="BK233" i="2"/>
  <c r="N233" i="2"/>
  <c r="BF233" i="2" s="1"/>
  <c r="BI232" i="2"/>
  <c r="BH232" i="2"/>
  <c r="BG232" i="2"/>
  <c r="BE232" i="2"/>
  <c r="AA232" i="2"/>
  <c r="Y232" i="2"/>
  <c r="W232" i="2"/>
  <c r="BK232" i="2"/>
  <c r="N232" i="2"/>
  <c r="BF232" i="2" s="1"/>
  <c r="BI231" i="2"/>
  <c r="BH231" i="2"/>
  <c r="BG231" i="2"/>
  <c r="BE231" i="2"/>
  <c r="AA231" i="2"/>
  <c r="Y231" i="2"/>
  <c r="W231" i="2"/>
  <c r="BK231" i="2"/>
  <c r="N231" i="2"/>
  <c r="BF231" i="2" s="1"/>
  <c r="BI230" i="2"/>
  <c r="BH230" i="2"/>
  <c r="BG230" i="2"/>
  <c r="BE230" i="2"/>
  <c r="AA230" i="2"/>
  <c r="Y230" i="2"/>
  <c r="W230" i="2"/>
  <c r="BK230" i="2"/>
  <c r="N230" i="2"/>
  <c r="BF230" i="2" s="1"/>
  <c r="BI229" i="2"/>
  <c r="BH229" i="2"/>
  <c r="BG229" i="2"/>
  <c r="BE229" i="2"/>
  <c r="AA229" i="2"/>
  <c r="Y229" i="2"/>
  <c r="W229" i="2"/>
  <c r="BK229" i="2"/>
  <c r="N229" i="2"/>
  <c r="BF229" i="2" s="1"/>
  <c r="BI228" i="2"/>
  <c r="BH228" i="2"/>
  <c r="BG228" i="2"/>
  <c r="BE228" i="2"/>
  <c r="AA228" i="2"/>
  <c r="Y228" i="2"/>
  <c r="W228" i="2"/>
  <c r="BK228" i="2"/>
  <c r="N228" i="2"/>
  <c r="BF228" i="2" s="1"/>
  <c r="BI227" i="2"/>
  <c r="BH227" i="2"/>
  <c r="BG227" i="2"/>
  <c r="BE227" i="2"/>
  <c r="AA227" i="2"/>
  <c r="Y227" i="2"/>
  <c r="W227" i="2"/>
  <c r="BK227" i="2"/>
  <c r="N227" i="2"/>
  <c r="BF227" i="2" s="1"/>
  <c r="BI226" i="2"/>
  <c r="BH226" i="2"/>
  <c r="BG226" i="2"/>
  <c r="BE226" i="2"/>
  <c r="AA226" i="2"/>
  <c r="Y226" i="2"/>
  <c r="W226" i="2"/>
  <c r="BK226" i="2"/>
  <c r="N226" i="2"/>
  <c r="BF226" i="2" s="1"/>
  <c r="BI225" i="2"/>
  <c r="BH225" i="2"/>
  <c r="BG225" i="2"/>
  <c r="BE225" i="2"/>
  <c r="AA225" i="2"/>
  <c r="Y225" i="2"/>
  <c r="W225" i="2"/>
  <c r="BK225" i="2"/>
  <c r="N225" i="2"/>
  <c r="BF225" i="2" s="1"/>
  <c r="BI224" i="2"/>
  <c r="BH224" i="2"/>
  <c r="BG224" i="2"/>
  <c r="BE224" i="2"/>
  <c r="AA224" i="2"/>
  <c r="Y224" i="2"/>
  <c r="W224" i="2"/>
  <c r="BK224" i="2"/>
  <c r="N224" i="2"/>
  <c r="BF224" i="2" s="1"/>
  <c r="BI223" i="2"/>
  <c r="BH223" i="2"/>
  <c r="BG223" i="2"/>
  <c r="BE223" i="2"/>
  <c r="AA223" i="2"/>
  <c r="Y223" i="2"/>
  <c r="W223" i="2"/>
  <c r="BK223" i="2"/>
  <c r="N223" i="2"/>
  <c r="BF223" i="2" s="1"/>
  <c r="BI222" i="2"/>
  <c r="BH222" i="2"/>
  <c r="BG222" i="2"/>
  <c r="BE222" i="2"/>
  <c r="AA222" i="2"/>
  <c r="Y222" i="2"/>
  <c r="W222" i="2"/>
  <c r="BK222" i="2"/>
  <c r="N222" i="2"/>
  <c r="BF222" i="2" s="1"/>
  <c r="BI221" i="2"/>
  <c r="BH221" i="2"/>
  <c r="BG221" i="2"/>
  <c r="BE221" i="2"/>
  <c r="AA221" i="2"/>
  <c r="Y221" i="2"/>
  <c r="W221" i="2"/>
  <c r="BK221" i="2"/>
  <c r="N221" i="2"/>
  <c r="BF221" i="2" s="1"/>
  <c r="BI220" i="2"/>
  <c r="BH220" i="2"/>
  <c r="BG220" i="2"/>
  <c r="BE220" i="2"/>
  <c r="AA220" i="2"/>
  <c r="Y220" i="2"/>
  <c r="W220" i="2"/>
  <c r="BK220" i="2"/>
  <c r="N220" i="2"/>
  <c r="BF220" i="2" s="1"/>
  <c r="BI219" i="2"/>
  <c r="BH219" i="2"/>
  <c r="BG219" i="2"/>
  <c r="BE219" i="2"/>
  <c r="AA219" i="2"/>
  <c r="Y219" i="2"/>
  <c r="W219" i="2"/>
  <c r="BK219" i="2"/>
  <c r="N219" i="2"/>
  <c r="BF219" i="2" s="1"/>
  <c r="BI218" i="2"/>
  <c r="BH218" i="2"/>
  <c r="BG218" i="2"/>
  <c r="BE218" i="2"/>
  <c r="AA218" i="2"/>
  <c r="Y218" i="2"/>
  <c r="W218" i="2"/>
  <c r="BK218" i="2"/>
  <c r="N218" i="2"/>
  <c r="BF218" i="2" s="1"/>
  <c r="BI217" i="2"/>
  <c r="BH217" i="2"/>
  <c r="BG217" i="2"/>
  <c r="BE217" i="2"/>
  <c r="AA217" i="2"/>
  <c r="Y217" i="2"/>
  <c r="W217" i="2"/>
  <c r="BK217" i="2"/>
  <c r="N217" i="2"/>
  <c r="BF217" i="2" s="1"/>
  <c r="BI216" i="2"/>
  <c r="BH216" i="2"/>
  <c r="BG216" i="2"/>
  <c r="BE216" i="2"/>
  <c r="AA216" i="2"/>
  <c r="Y216" i="2"/>
  <c r="W216" i="2"/>
  <c r="BK216" i="2"/>
  <c r="N216" i="2"/>
  <c r="BF216" i="2" s="1"/>
  <c r="BI215" i="2"/>
  <c r="BH215" i="2"/>
  <c r="BG215" i="2"/>
  <c r="BE215" i="2"/>
  <c r="AA215" i="2"/>
  <c r="Y215" i="2"/>
  <c r="W215" i="2"/>
  <c r="BK215" i="2"/>
  <c r="N215" i="2"/>
  <c r="BF215" i="2" s="1"/>
  <c r="BI214" i="2"/>
  <c r="BH214" i="2"/>
  <c r="BG214" i="2"/>
  <c r="BE214" i="2"/>
  <c r="AA214" i="2"/>
  <c r="Y214" i="2"/>
  <c r="W214" i="2"/>
  <c r="BK214" i="2"/>
  <c r="N214" i="2"/>
  <c r="BF214" i="2" s="1"/>
  <c r="BI213" i="2"/>
  <c r="BH213" i="2"/>
  <c r="BG213" i="2"/>
  <c r="BE213" i="2"/>
  <c r="AA213" i="2"/>
  <c r="Y213" i="2"/>
  <c r="W213" i="2"/>
  <c r="BK213" i="2"/>
  <c r="N213" i="2"/>
  <c r="BF213" i="2" s="1"/>
  <c r="BI212" i="2"/>
  <c r="BH212" i="2"/>
  <c r="BG212" i="2"/>
  <c r="BE212" i="2"/>
  <c r="AA212" i="2"/>
  <c r="Y212" i="2"/>
  <c r="W212" i="2"/>
  <c r="BK212" i="2"/>
  <c r="N212" i="2"/>
  <c r="BF212" i="2" s="1"/>
  <c r="BI211" i="2"/>
  <c r="BH211" i="2"/>
  <c r="BG211" i="2"/>
  <c r="BE211" i="2"/>
  <c r="AA211" i="2"/>
  <c r="Y211" i="2"/>
  <c r="W211" i="2"/>
  <c r="BK211" i="2"/>
  <c r="N211" i="2"/>
  <c r="BF211" i="2" s="1"/>
  <c r="BI210" i="2"/>
  <c r="BH210" i="2"/>
  <c r="BG210" i="2"/>
  <c r="BE210" i="2"/>
  <c r="AA210" i="2"/>
  <c r="Y210" i="2"/>
  <c r="W210" i="2"/>
  <c r="BK210" i="2"/>
  <c r="N210" i="2"/>
  <c r="BF210" i="2" s="1"/>
  <c r="BI209" i="2"/>
  <c r="BH209" i="2"/>
  <c r="BG209" i="2"/>
  <c r="BE209" i="2"/>
  <c r="AA209" i="2"/>
  <c r="Y209" i="2"/>
  <c r="W209" i="2"/>
  <c r="BK209" i="2"/>
  <c r="N209" i="2"/>
  <c r="BF209" i="2" s="1"/>
  <c r="BI208" i="2"/>
  <c r="BH208" i="2"/>
  <c r="BG208" i="2"/>
  <c r="BE208" i="2"/>
  <c r="AA208" i="2"/>
  <c r="Y208" i="2"/>
  <c r="W208" i="2"/>
  <c r="BK208" i="2"/>
  <c r="N208" i="2"/>
  <c r="BF208" i="2" s="1"/>
  <c r="BI207" i="2"/>
  <c r="BH207" i="2"/>
  <c r="BG207" i="2"/>
  <c r="BE207" i="2"/>
  <c r="AA207" i="2"/>
  <c r="Y207" i="2"/>
  <c r="W207" i="2"/>
  <c r="BK207" i="2"/>
  <c r="N207" i="2"/>
  <c r="BF207" i="2" s="1"/>
  <c r="BI206" i="2"/>
  <c r="BH206" i="2"/>
  <c r="BG206" i="2"/>
  <c r="BE206" i="2"/>
  <c r="AA206" i="2"/>
  <c r="Y206" i="2"/>
  <c r="W206" i="2"/>
  <c r="BK206" i="2"/>
  <c r="N206" i="2"/>
  <c r="BF206" i="2"/>
  <c r="BI205" i="2"/>
  <c r="BH205" i="2"/>
  <c r="BG205" i="2"/>
  <c r="BE205" i="2"/>
  <c r="AA205" i="2"/>
  <c r="Y205" i="2"/>
  <c r="W205" i="2"/>
  <c r="BK205" i="2"/>
  <c r="N205" i="2"/>
  <c r="BF205" i="2" s="1"/>
  <c r="BI204" i="2"/>
  <c r="BH204" i="2"/>
  <c r="BG204" i="2"/>
  <c r="BE204" i="2"/>
  <c r="AA204" i="2"/>
  <c r="Y204" i="2"/>
  <c r="W204" i="2"/>
  <c r="W203" i="2" s="1"/>
  <c r="BK204" i="2"/>
  <c r="N204" i="2"/>
  <c r="BF204" i="2" s="1"/>
  <c r="BI202" i="2"/>
  <c r="BH202" i="2"/>
  <c r="BG202" i="2"/>
  <c r="BE202" i="2"/>
  <c r="AA202" i="2"/>
  <c r="Y202" i="2"/>
  <c r="W202" i="2"/>
  <c r="BK202" i="2"/>
  <c r="N202" i="2"/>
  <c r="BF202" i="2" s="1"/>
  <c r="BI201" i="2"/>
  <c r="BH201" i="2"/>
  <c r="BG201" i="2"/>
  <c r="BE201" i="2"/>
  <c r="AA201" i="2"/>
  <c r="Y201" i="2"/>
  <c r="W201" i="2"/>
  <c r="W199" i="2" s="1"/>
  <c r="BK201" i="2"/>
  <c r="N201" i="2"/>
  <c r="BF201" i="2"/>
  <c r="BI200" i="2"/>
  <c r="BH200" i="2"/>
  <c r="BG200" i="2"/>
  <c r="BE200" i="2"/>
  <c r="AA200" i="2"/>
  <c r="Y200" i="2"/>
  <c r="W200" i="2"/>
  <c r="BK200" i="2"/>
  <c r="N200" i="2"/>
  <c r="BF200" i="2" s="1"/>
  <c r="BI198" i="2"/>
  <c r="BH198" i="2"/>
  <c r="BG198" i="2"/>
  <c r="BE198" i="2"/>
  <c r="AA198" i="2"/>
  <c r="Y198" i="2"/>
  <c r="W198" i="2"/>
  <c r="BK198" i="2"/>
  <c r="N198" i="2"/>
  <c r="BF198" i="2" s="1"/>
  <c r="BI197" i="2"/>
  <c r="BH197" i="2"/>
  <c r="BG197" i="2"/>
  <c r="BE197" i="2"/>
  <c r="AA197" i="2"/>
  <c r="Y197" i="2"/>
  <c r="W197" i="2"/>
  <c r="BK197" i="2"/>
  <c r="N197" i="2"/>
  <c r="BF197" i="2"/>
  <c r="BI196" i="2"/>
  <c r="BH196" i="2"/>
  <c r="BG196" i="2"/>
  <c r="BE196" i="2"/>
  <c r="AA196" i="2"/>
  <c r="Y196" i="2"/>
  <c r="W196" i="2"/>
  <c r="BK196" i="2"/>
  <c r="N196" i="2"/>
  <c r="BF196" i="2" s="1"/>
  <c r="BI195" i="2"/>
  <c r="BH195" i="2"/>
  <c r="BG195" i="2"/>
  <c r="BE195" i="2"/>
  <c r="AA195" i="2"/>
  <c r="Y195" i="2"/>
  <c r="W195" i="2"/>
  <c r="BK195" i="2"/>
  <c r="N195" i="2"/>
  <c r="BF195" i="2"/>
  <c r="BI194" i="2"/>
  <c r="BH194" i="2"/>
  <c r="BG194" i="2"/>
  <c r="BE194" i="2"/>
  <c r="AA194" i="2"/>
  <c r="Y194" i="2"/>
  <c r="W194" i="2"/>
  <c r="BK194" i="2"/>
  <c r="N194" i="2"/>
  <c r="BF194" i="2" s="1"/>
  <c r="BI193" i="2"/>
  <c r="BH193" i="2"/>
  <c r="BG193" i="2"/>
  <c r="BE193" i="2"/>
  <c r="AA193" i="2"/>
  <c r="Y193" i="2"/>
  <c r="W193" i="2"/>
  <c r="BK193" i="2"/>
  <c r="N193" i="2"/>
  <c r="BF193" i="2"/>
  <c r="BI192" i="2"/>
  <c r="BH192" i="2"/>
  <c r="BG192" i="2"/>
  <c r="BE192" i="2"/>
  <c r="AA192" i="2"/>
  <c r="Y192" i="2"/>
  <c r="W192" i="2"/>
  <c r="BK192" i="2"/>
  <c r="N192" i="2"/>
  <c r="BF192" i="2" s="1"/>
  <c r="BI191" i="2"/>
  <c r="BH191" i="2"/>
  <c r="BG191" i="2"/>
  <c r="BE191" i="2"/>
  <c r="AA191" i="2"/>
  <c r="Y191" i="2"/>
  <c r="W191" i="2"/>
  <c r="BK191" i="2"/>
  <c r="N191" i="2"/>
  <c r="BF191" i="2" s="1"/>
  <c r="BI190" i="2"/>
  <c r="BH190" i="2"/>
  <c r="BG190" i="2"/>
  <c r="BE190" i="2"/>
  <c r="AA190" i="2"/>
  <c r="Y190" i="2"/>
  <c r="W190" i="2"/>
  <c r="BK190" i="2"/>
  <c r="N190" i="2"/>
  <c r="BF190" i="2" s="1"/>
  <c r="BI189" i="2"/>
  <c r="BH189" i="2"/>
  <c r="BG189" i="2"/>
  <c r="BE189" i="2"/>
  <c r="AA189" i="2"/>
  <c r="Y189" i="2"/>
  <c r="W189" i="2"/>
  <c r="BK189" i="2"/>
  <c r="N189" i="2"/>
  <c r="BF189" i="2" s="1"/>
  <c r="BI188" i="2"/>
  <c r="BH188" i="2"/>
  <c r="BG188" i="2"/>
  <c r="BE188" i="2"/>
  <c r="AA188" i="2"/>
  <c r="Y188" i="2"/>
  <c r="W188" i="2"/>
  <c r="BK188" i="2"/>
  <c r="N188" i="2"/>
  <c r="BF188" i="2" s="1"/>
  <c r="BI187" i="2"/>
  <c r="BH187" i="2"/>
  <c r="BG187" i="2"/>
  <c r="BE187" i="2"/>
  <c r="AA187" i="2"/>
  <c r="AA186" i="2" s="1"/>
  <c r="Y187" i="2"/>
  <c r="W187" i="2"/>
  <c r="BK187" i="2"/>
  <c r="N187" i="2"/>
  <c r="BF187" i="2" s="1"/>
  <c r="BI185" i="2"/>
  <c r="BH185" i="2"/>
  <c r="BG185" i="2"/>
  <c r="BE185" i="2"/>
  <c r="AA185" i="2"/>
  <c r="Y185" i="2"/>
  <c r="W185" i="2"/>
  <c r="BK185" i="2"/>
  <c r="N185" i="2"/>
  <c r="BF185" i="2"/>
  <c r="BI184" i="2"/>
  <c r="BH184" i="2"/>
  <c r="BG184" i="2"/>
  <c r="BE184" i="2"/>
  <c r="AA184" i="2"/>
  <c r="Y184" i="2"/>
  <c r="W184" i="2"/>
  <c r="BK184" i="2"/>
  <c r="N184" i="2"/>
  <c r="BF184" i="2" s="1"/>
  <c r="BI183" i="2"/>
  <c r="BH183" i="2"/>
  <c r="BG183" i="2"/>
  <c r="BE183" i="2"/>
  <c r="AA183" i="2"/>
  <c r="Y183" i="2"/>
  <c r="W183" i="2"/>
  <c r="BK183" i="2"/>
  <c r="N183" i="2"/>
  <c r="BF183" i="2"/>
  <c r="BI182" i="2"/>
  <c r="BH182" i="2"/>
  <c r="BG182" i="2"/>
  <c r="BE182" i="2"/>
  <c r="AA182" i="2"/>
  <c r="Y182" i="2"/>
  <c r="W182" i="2"/>
  <c r="BK182" i="2"/>
  <c r="N182" i="2"/>
  <c r="BF182" i="2"/>
  <c r="BI181" i="2"/>
  <c r="BH181" i="2"/>
  <c r="BG181" i="2"/>
  <c r="BE181" i="2"/>
  <c r="AA181" i="2"/>
  <c r="Y181" i="2"/>
  <c r="W181" i="2"/>
  <c r="BK181" i="2"/>
  <c r="N181" i="2"/>
  <c r="BF181" i="2" s="1"/>
  <c r="BI180" i="2"/>
  <c r="BH180" i="2"/>
  <c r="BG180" i="2"/>
  <c r="BE180" i="2"/>
  <c r="AA180" i="2"/>
  <c r="Y180" i="2"/>
  <c r="W180" i="2"/>
  <c r="BK180" i="2"/>
  <c r="N180" i="2"/>
  <c r="BF180" i="2" s="1"/>
  <c r="BI179" i="2"/>
  <c r="BH179" i="2"/>
  <c r="BG179" i="2"/>
  <c r="BE179" i="2"/>
  <c r="AA179" i="2"/>
  <c r="Y179" i="2"/>
  <c r="W179" i="2"/>
  <c r="BK179" i="2"/>
  <c r="N179" i="2"/>
  <c r="BF179" i="2" s="1"/>
  <c r="BI178" i="2"/>
  <c r="BH178" i="2"/>
  <c r="BG178" i="2"/>
  <c r="BE178" i="2"/>
  <c r="AA178" i="2"/>
  <c r="Y178" i="2"/>
  <c r="W178" i="2"/>
  <c r="BK178" i="2"/>
  <c r="N178" i="2"/>
  <c r="BF178" i="2" s="1"/>
  <c r="BI177" i="2"/>
  <c r="BH177" i="2"/>
  <c r="BG177" i="2"/>
  <c r="BE177" i="2"/>
  <c r="AA177" i="2"/>
  <c r="Y177" i="2"/>
  <c r="W177" i="2"/>
  <c r="BK177" i="2"/>
  <c r="N177" i="2"/>
  <c r="BF177" i="2"/>
  <c r="BI176" i="2"/>
  <c r="BH176" i="2"/>
  <c r="BG176" i="2"/>
  <c r="BE176" i="2"/>
  <c r="AA176" i="2"/>
  <c r="Y176" i="2"/>
  <c r="W176" i="2"/>
  <c r="BK176" i="2"/>
  <c r="N176" i="2"/>
  <c r="BF176" i="2" s="1"/>
  <c r="BI175" i="2"/>
  <c r="BH175" i="2"/>
  <c r="BG175" i="2"/>
  <c r="BE175" i="2"/>
  <c r="AA175" i="2"/>
  <c r="Y175" i="2"/>
  <c r="W175" i="2"/>
  <c r="BK175" i="2"/>
  <c r="N175" i="2"/>
  <c r="BF175" i="2" s="1"/>
  <c r="BI174" i="2"/>
  <c r="BH174" i="2"/>
  <c r="BG174" i="2"/>
  <c r="BE174" i="2"/>
  <c r="AA174" i="2"/>
  <c r="Y174" i="2"/>
  <c r="W174" i="2"/>
  <c r="BK174" i="2"/>
  <c r="N174" i="2"/>
  <c r="BF174" i="2"/>
  <c r="BI173" i="2"/>
  <c r="BH173" i="2"/>
  <c r="BG173" i="2"/>
  <c r="BE173" i="2"/>
  <c r="AA173" i="2"/>
  <c r="Y173" i="2"/>
  <c r="W173" i="2"/>
  <c r="BK173" i="2"/>
  <c r="N173" i="2"/>
  <c r="BF173" i="2"/>
  <c r="BI172" i="2"/>
  <c r="BH172" i="2"/>
  <c r="BG172" i="2"/>
  <c r="BE172" i="2"/>
  <c r="AA172" i="2"/>
  <c r="Y172" i="2"/>
  <c r="W172" i="2"/>
  <c r="BK172" i="2"/>
  <c r="N172" i="2"/>
  <c r="BF172" i="2" s="1"/>
  <c r="BI171" i="2"/>
  <c r="BH171" i="2"/>
  <c r="BG171" i="2"/>
  <c r="BE171" i="2"/>
  <c r="AA171" i="2"/>
  <c r="Y171" i="2"/>
  <c r="W171" i="2"/>
  <c r="BK171" i="2"/>
  <c r="N171" i="2"/>
  <c r="BF171" i="2"/>
  <c r="BI170" i="2"/>
  <c r="BH170" i="2"/>
  <c r="BG170" i="2"/>
  <c r="BE170" i="2"/>
  <c r="AA170" i="2"/>
  <c r="Y170" i="2"/>
  <c r="W170" i="2"/>
  <c r="BK170" i="2"/>
  <c r="N170" i="2"/>
  <c r="BF170" i="2" s="1"/>
  <c r="BI169" i="2"/>
  <c r="BH169" i="2"/>
  <c r="BG169" i="2"/>
  <c r="BE169" i="2"/>
  <c r="AA169" i="2"/>
  <c r="Y169" i="2"/>
  <c r="W169" i="2"/>
  <c r="BK169" i="2"/>
  <c r="N169" i="2"/>
  <c r="BF169" i="2"/>
  <c r="BI168" i="2"/>
  <c r="BH168" i="2"/>
  <c r="BG168" i="2"/>
  <c r="BE168" i="2"/>
  <c r="AA168" i="2"/>
  <c r="Y168" i="2"/>
  <c r="W168" i="2"/>
  <c r="BK168" i="2"/>
  <c r="N168" i="2"/>
  <c r="BF168" i="2" s="1"/>
  <c r="BI167" i="2"/>
  <c r="BH167" i="2"/>
  <c r="BG167" i="2"/>
  <c r="BE167" i="2"/>
  <c r="AA167" i="2"/>
  <c r="Y167" i="2"/>
  <c r="W167" i="2"/>
  <c r="BK167" i="2"/>
  <c r="N167" i="2"/>
  <c r="BF167" i="2" s="1"/>
  <c r="BI165" i="2"/>
  <c r="BH165" i="2"/>
  <c r="BG165" i="2"/>
  <c r="BE165" i="2"/>
  <c r="AA165" i="2"/>
  <c r="Y165" i="2"/>
  <c r="W165" i="2"/>
  <c r="BK165" i="2"/>
  <c r="N165" i="2"/>
  <c r="BF165" i="2" s="1"/>
  <c r="BI164" i="2"/>
  <c r="BH164" i="2"/>
  <c r="BG164" i="2"/>
  <c r="BE164" i="2"/>
  <c r="AA164" i="2"/>
  <c r="Y164" i="2"/>
  <c r="W164" i="2"/>
  <c r="BK164" i="2"/>
  <c r="N164" i="2"/>
  <c r="BF164" i="2" s="1"/>
  <c r="BI163" i="2"/>
  <c r="BH163" i="2"/>
  <c r="BG163" i="2"/>
  <c r="BE163" i="2"/>
  <c r="AA163" i="2"/>
  <c r="Y163" i="2"/>
  <c r="W163" i="2"/>
  <c r="BK163" i="2"/>
  <c r="N163" i="2"/>
  <c r="BF163" i="2" s="1"/>
  <c r="BI162" i="2"/>
  <c r="BH162" i="2"/>
  <c r="BG162" i="2"/>
  <c r="BE162" i="2"/>
  <c r="AA162" i="2"/>
  <c r="Y162" i="2"/>
  <c r="W162" i="2"/>
  <c r="BK162" i="2"/>
  <c r="N162" i="2"/>
  <c r="BF162" i="2" s="1"/>
  <c r="BI161" i="2"/>
  <c r="BH161" i="2"/>
  <c r="BG161" i="2"/>
  <c r="BE161" i="2"/>
  <c r="AA161" i="2"/>
  <c r="Y161" i="2"/>
  <c r="W161" i="2"/>
  <c r="BK161" i="2"/>
  <c r="N161" i="2"/>
  <c r="BF161" i="2" s="1"/>
  <c r="BI160" i="2"/>
  <c r="BH160" i="2"/>
  <c r="BG160" i="2"/>
  <c r="BE160" i="2"/>
  <c r="AA160" i="2"/>
  <c r="Y160" i="2"/>
  <c r="W160" i="2"/>
  <c r="BK160" i="2"/>
  <c r="N160" i="2"/>
  <c r="BF160" i="2" s="1"/>
  <c r="BI159" i="2"/>
  <c r="BH159" i="2"/>
  <c r="BG159" i="2"/>
  <c r="BE159" i="2"/>
  <c r="AA159" i="2"/>
  <c r="Y159" i="2"/>
  <c r="W159" i="2"/>
  <c r="BK159" i="2"/>
  <c r="N159" i="2"/>
  <c r="BF159" i="2" s="1"/>
  <c r="BI158" i="2"/>
  <c r="BH158" i="2"/>
  <c r="BG158" i="2"/>
  <c r="BE158" i="2"/>
  <c r="AA158" i="2"/>
  <c r="Y158" i="2"/>
  <c r="W158" i="2"/>
  <c r="BK158" i="2"/>
  <c r="N158" i="2"/>
  <c r="BF158" i="2" s="1"/>
  <c r="BI157" i="2"/>
  <c r="BH157" i="2"/>
  <c r="BG157" i="2"/>
  <c r="BE157" i="2"/>
  <c r="AA157" i="2"/>
  <c r="Y157" i="2"/>
  <c r="W157" i="2"/>
  <c r="BK157" i="2"/>
  <c r="N157" i="2"/>
  <c r="BF157" i="2" s="1"/>
  <c r="BI156" i="2"/>
  <c r="BH156" i="2"/>
  <c r="BG156" i="2"/>
  <c r="BE156" i="2"/>
  <c r="AA156" i="2"/>
  <c r="Y156" i="2"/>
  <c r="W156" i="2"/>
  <c r="BK156" i="2"/>
  <c r="N156" i="2"/>
  <c r="BF156" i="2" s="1"/>
  <c r="BI155" i="2"/>
  <c r="BH155" i="2"/>
  <c r="BG155" i="2"/>
  <c r="BE155" i="2"/>
  <c r="AA155" i="2"/>
  <c r="AA154" i="2" s="1"/>
  <c r="Y155" i="2"/>
  <c r="W155" i="2"/>
  <c r="BK155" i="2"/>
  <c r="N155" i="2"/>
  <c r="BF155" i="2" s="1"/>
  <c r="BI153" i="2"/>
  <c r="BH153" i="2"/>
  <c r="BG153" i="2"/>
  <c r="BE153" i="2"/>
  <c r="AA153" i="2"/>
  <c r="Y153" i="2"/>
  <c r="W153" i="2"/>
  <c r="BK153" i="2"/>
  <c r="N153" i="2"/>
  <c r="BF153" i="2" s="1"/>
  <c r="BI152" i="2"/>
  <c r="BH152" i="2"/>
  <c r="BG152" i="2"/>
  <c r="BE152" i="2"/>
  <c r="AA152" i="2"/>
  <c r="Y152" i="2"/>
  <c r="W152" i="2"/>
  <c r="BK152" i="2"/>
  <c r="N152" i="2"/>
  <c r="BF152" i="2"/>
  <c r="BI151" i="2"/>
  <c r="BH151" i="2"/>
  <c r="BG151" i="2"/>
  <c r="BE151" i="2"/>
  <c r="AA151" i="2"/>
  <c r="Y151" i="2"/>
  <c r="W151" i="2"/>
  <c r="BK151" i="2"/>
  <c r="N151" i="2"/>
  <c r="BF151" i="2"/>
  <c r="BI150" i="2"/>
  <c r="BH150" i="2"/>
  <c r="BG150" i="2"/>
  <c r="BE150" i="2"/>
  <c r="AA150" i="2"/>
  <c r="Y150" i="2"/>
  <c r="W150" i="2"/>
  <c r="BK150" i="2"/>
  <c r="N150" i="2"/>
  <c r="BF150" i="2" s="1"/>
  <c r="BI149" i="2"/>
  <c r="BH149" i="2"/>
  <c r="BG149" i="2"/>
  <c r="BE149" i="2"/>
  <c r="AA149" i="2"/>
  <c r="Y149" i="2"/>
  <c r="W149" i="2"/>
  <c r="BK149" i="2"/>
  <c r="N149" i="2"/>
  <c r="BF149" i="2" s="1"/>
  <c r="BI148" i="2"/>
  <c r="BH148" i="2"/>
  <c r="BG148" i="2"/>
  <c r="BE148" i="2"/>
  <c r="AA148" i="2"/>
  <c r="Y148" i="2"/>
  <c r="W148" i="2"/>
  <c r="BK148" i="2"/>
  <c r="N148" i="2"/>
  <c r="BF148" i="2" s="1"/>
  <c r="BI147" i="2"/>
  <c r="BH147" i="2"/>
  <c r="BG147" i="2"/>
  <c r="BE147" i="2"/>
  <c r="AA147" i="2"/>
  <c r="Y147" i="2"/>
  <c r="W147" i="2"/>
  <c r="BK147" i="2"/>
  <c r="N147" i="2"/>
  <c r="BF147" i="2" s="1"/>
  <c r="BI146" i="2"/>
  <c r="BH146" i="2"/>
  <c r="BG146" i="2"/>
  <c r="BE146" i="2"/>
  <c r="AA146" i="2"/>
  <c r="Y146" i="2"/>
  <c r="W146" i="2"/>
  <c r="BK146" i="2"/>
  <c r="N146" i="2"/>
  <c r="BF146" i="2" s="1"/>
  <c r="BI145" i="2"/>
  <c r="BH145" i="2"/>
  <c r="BG145" i="2"/>
  <c r="BE145" i="2"/>
  <c r="AA145" i="2"/>
  <c r="Y145" i="2"/>
  <c r="W145" i="2"/>
  <c r="BK145" i="2"/>
  <c r="N145" i="2"/>
  <c r="BF145" i="2" s="1"/>
  <c r="BI144" i="2"/>
  <c r="BH144" i="2"/>
  <c r="BG144" i="2"/>
  <c r="BE144" i="2"/>
  <c r="AA144" i="2"/>
  <c r="Y144" i="2"/>
  <c r="W144" i="2"/>
  <c r="BK144" i="2"/>
  <c r="N144" i="2"/>
  <c r="BF144" i="2" s="1"/>
  <c r="BI143" i="2"/>
  <c r="BH143" i="2"/>
  <c r="BG143" i="2"/>
  <c r="BE143" i="2"/>
  <c r="AA143" i="2"/>
  <c r="Y143" i="2"/>
  <c r="W143" i="2"/>
  <c r="BK143" i="2"/>
  <c r="N143" i="2"/>
  <c r="BF143" i="2"/>
  <c r="BI142" i="2"/>
  <c r="BH142" i="2"/>
  <c r="BG142" i="2"/>
  <c r="BE142" i="2"/>
  <c r="AA142" i="2"/>
  <c r="Y142" i="2"/>
  <c r="W142" i="2"/>
  <c r="BK142" i="2"/>
  <c r="N142" i="2"/>
  <c r="BF142" i="2"/>
  <c r="BI141" i="2"/>
  <c r="BH141" i="2"/>
  <c r="BG141" i="2"/>
  <c r="BE141" i="2"/>
  <c r="AA141" i="2"/>
  <c r="Y141" i="2"/>
  <c r="W141" i="2"/>
  <c r="BK141" i="2"/>
  <c r="N141" i="2"/>
  <c r="BF141" i="2" s="1"/>
  <c r="BI140" i="2"/>
  <c r="BH140" i="2"/>
  <c r="BG140" i="2"/>
  <c r="BE140" i="2"/>
  <c r="AA140" i="2"/>
  <c r="AA139" i="2" s="1"/>
  <c r="Y140" i="2"/>
  <c r="W140" i="2"/>
  <c r="BK140" i="2"/>
  <c r="N140" i="2"/>
  <c r="BF140" i="2" s="1"/>
  <c r="M133" i="2"/>
  <c r="F133" i="2"/>
  <c r="F131" i="2"/>
  <c r="F129" i="2"/>
  <c r="M27" i="2"/>
  <c r="AS88" i="1" s="1"/>
  <c r="AS87" i="1" s="1"/>
  <c r="M82" i="2"/>
  <c r="F82" i="2"/>
  <c r="F80" i="2"/>
  <c r="F78" i="2"/>
  <c r="O20" i="2"/>
  <c r="E20" i="2"/>
  <c r="M134" i="2" s="1"/>
  <c r="O19" i="2"/>
  <c r="O14" i="2"/>
  <c r="E14" i="2"/>
  <c r="F83" i="2" s="1"/>
  <c r="O13" i="2"/>
  <c r="M80" i="2"/>
  <c r="AK27" i="1"/>
  <c r="AM83" i="1"/>
  <c r="L83" i="1"/>
  <c r="AM82" i="1"/>
  <c r="L82" i="1"/>
  <c r="L80" i="1"/>
  <c r="L78" i="1"/>
  <c r="L77" i="1"/>
  <c r="AA166" i="2" l="1"/>
  <c r="W166" i="2"/>
  <c r="AA274" i="2"/>
  <c r="Y281" i="2"/>
  <c r="Y316" i="2"/>
  <c r="W395" i="2"/>
  <c r="Y399" i="2"/>
  <c r="Y234" i="2"/>
  <c r="BK234" i="2"/>
  <c r="N234" i="2" s="1"/>
  <c r="N95" i="2" s="1"/>
  <c r="W316" i="2"/>
  <c r="AA376" i="2"/>
  <c r="Y166" i="2"/>
  <c r="Y186" i="2"/>
  <c r="W234" i="2"/>
  <c r="Y296" i="2"/>
  <c r="AA337" i="2"/>
  <c r="AA395" i="2"/>
  <c r="BK154" i="2"/>
  <c r="N154" i="2" s="1"/>
  <c r="N90" i="2" s="1"/>
  <c r="W186" i="2"/>
  <c r="W281" i="2"/>
  <c r="AA296" i="2"/>
  <c r="W296" i="2"/>
  <c r="BK313" i="2"/>
  <c r="N313" i="2" s="1"/>
  <c r="N104" i="2" s="1"/>
  <c r="AA327" i="2"/>
  <c r="Y376" i="2"/>
  <c r="H35" i="2"/>
  <c r="BD88" i="1" s="1"/>
  <c r="BD87" i="1" s="1"/>
  <c r="W35" i="1" s="1"/>
  <c r="W139" i="2"/>
  <c r="W138" i="2" s="1"/>
  <c r="W154" i="2"/>
  <c r="AA313" i="2"/>
  <c r="W313" i="2"/>
  <c r="BK316" i="2"/>
  <c r="N316" i="2" s="1"/>
  <c r="N105" i="2" s="1"/>
  <c r="W385" i="2"/>
  <c r="BK392" i="2"/>
  <c r="N392" i="2" s="1"/>
  <c r="N111" i="2" s="1"/>
  <c r="W399" i="2"/>
  <c r="AA199" i="2"/>
  <c r="AA138" i="2" s="1"/>
  <c r="W274" i="2"/>
  <c r="AA369" i="2"/>
  <c r="W392" i="2"/>
  <c r="Y154" i="2"/>
  <c r="AA203" i="2"/>
  <c r="BK296" i="2"/>
  <c r="N296" i="2" s="1"/>
  <c r="N103" i="2" s="1"/>
  <c r="H33" i="2"/>
  <c r="BB88" i="1" s="1"/>
  <c r="BB87" i="1" s="1"/>
  <c r="AX87" i="1" s="1"/>
  <c r="BK186" i="2"/>
  <c r="N186" i="2" s="1"/>
  <c r="N92" i="2" s="1"/>
  <c r="Y203" i="2"/>
  <c r="Y274" i="2"/>
  <c r="BK376" i="2"/>
  <c r="N376" i="2" s="1"/>
  <c r="N109" i="2" s="1"/>
  <c r="Y139" i="2"/>
  <c r="Y199" i="2"/>
  <c r="Y337" i="2"/>
  <c r="Y327" i="2"/>
  <c r="Y273" i="2" s="1"/>
  <c r="Y369" i="2"/>
  <c r="BK166" i="2"/>
  <c r="N166" i="2" s="1"/>
  <c r="N91" i="2" s="1"/>
  <c r="BK274" i="2"/>
  <c r="N274" i="2" s="1"/>
  <c r="N98" i="2" s="1"/>
  <c r="M31" i="2"/>
  <c r="AV88" i="1" s="1"/>
  <c r="Y385" i="2"/>
  <c r="Y395" i="2"/>
  <c r="F134" i="2"/>
  <c r="M83" i="2"/>
  <c r="M131" i="2"/>
  <c r="BK281" i="2"/>
  <c r="N281" i="2" s="1"/>
  <c r="N99" i="2" s="1"/>
  <c r="H34" i="2"/>
  <c r="BC88" i="1" s="1"/>
  <c r="BC87" i="1" s="1"/>
  <c r="AY87" i="1" s="1"/>
  <c r="BK337" i="2"/>
  <c r="N337" i="2" s="1"/>
  <c r="N107" i="2" s="1"/>
  <c r="BK203" i="2"/>
  <c r="N203" i="2" s="1"/>
  <c r="N94" i="2" s="1"/>
  <c r="BK399" i="2"/>
  <c r="N399" i="2" s="1"/>
  <c r="N113" i="2" s="1"/>
  <c r="BK403" i="2"/>
  <c r="N403" i="2" s="1"/>
  <c r="N114" i="2" s="1"/>
  <c r="BK327" i="2"/>
  <c r="N327" i="2" s="1"/>
  <c r="N106" i="2" s="1"/>
  <c r="BK139" i="2"/>
  <c r="BK138" i="2" s="1"/>
  <c r="BK199" i="2"/>
  <c r="N199" i="2" s="1"/>
  <c r="N93" i="2" s="1"/>
  <c r="BK369" i="2"/>
  <c r="N369" i="2" s="1"/>
  <c r="N108" i="2" s="1"/>
  <c r="BK385" i="2"/>
  <c r="N385" i="2" s="1"/>
  <c r="N110" i="2" s="1"/>
  <c r="BK395" i="2"/>
  <c r="N395" i="2" s="1"/>
  <c r="N112" i="2" s="1"/>
  <c r="N407" i="2"/>
  <c r="N117" i="2" s="1"/>
  <c r="BK406" i="2"/>
  <c r="N406" i="2" s="1"/>
  <c r="N116" i="2" s="1"/>
  <c r="H32" i="2"/>
  <c r="BA88" i="1" s="1"/>
  <c r="BA87" i="1" s="1"/>
  <c r="M32" i="2"/>
  <c r="AW88" i="1" s="1"/>
  <c r="AT88" i="1" s="1"/>
  <c r="N139" i="2"/>
  <c r="N89" i="2" s="1"/>
  <c r="H31" i="2"/>
  <c r="AZ88" i="1" s="1"/>
  <c r="AZ87" i="1" s="1"/>
  <c r="W137" i="2" l="1"/>
  <c r="AU88" i="1" s="1"/>
  <c r="AU87" i="1" s="1"/>
  <c r="Y138" i="2"/>
  <c r="Y137" i="2" s="1"/>
  <c r="W33" i="1"/>
  <c r="W273" i="2"/>
  <c r="AA273" i="2"/>
  <c r="AA137" i="2" s="1"/>
  <c r="W34" i="1"/>
  <c r="BK273" i="2"/>
  <c r="N273" i="2" s="1"/>
  <c r="N97" i="2" s="1"/>
  <c r="N138" i="2"/>
  <c r="N88" i="2" s="1"/>
  <c r="AV87" i="1"/>
  <c r="W31" i="1"/>
  <c r="W32" i="1"/>
  <c r="AW87" i="1"/>
  <c r="AK32" i="1" s="1"/>
  <c r="BK137" i="2" l="1"/>
  <c r="N137" i="2" s="1"/>
  <c r="N87" i="2" s="1"/>
  <c r="M26" i="2" s="1"/>
  <c r="M29" i="2" s="1"/>
  <c r="AK31" i="1"/>
  <c r="AT87" i="1"/>
  <c r="L121" i="2" l="1"/>
  <c r="AG88" i="1"/>
  <c r="L37" i="2"/>
  <c r="AG87" i="1" l="1"/>
  <c r="AN88" i="1"/>
  <c r="AK26" i="1" l="1"/>
  <c r="AK29" i="1" s="1"/>
  <c r="AK37" i="1" s="1"/>
  <c r="AN87" i="1"/>
  <c r="AN92" i="1" s="1"/>
  <c r="AG92" i="1"/>
</calcChain>
</file>

<file path=xl/sharedStrings.xml><?xml version="1.0" encoding="utf-8"?>
<sst xmlns="http://schemas.openxmlformats.org/spreadsheetml/2006/main" count="3819" uniqueCount="1120">
  <si>
    <t>2012</t>
  </si>
  <si>
    <t>Hárok obsahuje:</t>
  </si>
  <si>
    <t>1) Súhrnný list stavby</t>
  </si>
  <si>
    <t>2) Rekapitulácia objektov</t>
  </si>
  <si>
    <t>2.0</t>
  </si>
  <si>
    <t/>
  </si>
  <si>
    <t>False</t>
  </si>
  <si>
    <t>optimalizované pre tlač zostáv vo formáte A4 - na výšku</t>
  </si>
  <si>
    <t>&gt;&gt;  skryté stĺpce  &lt;&lt;</t>
  </si>
  <si>
    <t>0,01</t>
  </si>
  <si>
    <t>20</t>
  </si>
  <si>
    <t>SÚHRNNÝ LIST STAVBY</t>
  </si>
  <si>
    <t>v ---  nižšie sa nachádzajú doplnkové a pomocné údaje k zostavám  --- v</t>
  </si>
  <si>
    <t>0,001</t>
  </si>
  <si>
    <t>Kód:</t>
  </si>
  <si>
    <t>KA210319</t>
  </si>
  <si>
    <t>Stavba:</t>
  </si>
  <si>
    <t>JASLE V OBCI VEĽKÉ RIPŇANY / rekonštrukcia objektu so zmenou užívania/</t>
  </si>
  <si>
    <t>JKSO:</t>
  </si>
  <si>
    <t>KS:</t>
  </si>
  <si>
    <t>Miesto:</t>
  </si>
  <si>
    <t>Behynce, č. parcely 61/2, s.č. 35</t>
  </si>
  <si>
    <t>Dátum:</t>
  </si>
  <si>
    <t>Objednávateľ:</t>
  </si>
  <si>
    <t>IČO:</t>
  </si>
  <si>
    <t>Obec Veľké Ripňany</t>
  </si>
  <si>
    <t>IČO DPH:</t>
  </si>
  <si>
    <t>Zhotoviteľ:</t>
  </si>
  <si>
    <t xml:space="preserve"> </t>
  </si>
  <si>
    <t>Projektant:</t>
  </si>
  <si>
    <t>Ing. Jozef Katrák</t>
  </si>
  <si>
    <t>True</t>
  </si>
  <si>
    <t>Spracovateľ:</t>
  </si>
  <si>
    <t>Poznámka:</t>
  </si>
  <si>
    <t>Náklady z rozpočtov</t>
  </si>
  <si>
    <t>Ostatné náklady zo súhrnného listu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</si>
  <si>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</si>
  <si>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</si>
  <si>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</si>
  <si>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</si>
  <si>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</si>
  <si>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</si>
  <si>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</si>
  <si>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</si>
  <si>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</si>
  <si>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</si>
  <si>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</si>
  <si>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</si>
  <si>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</si>
  <si>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</si>
  <si>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</si>
  <si>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</si>
  <si>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</si>
  <si>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</si>
  <si>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</si>
  <si>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</si>
  <si>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</si>
  <si>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</si>
  <si>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</si>
  <si>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</si>
  <si>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</si>
  <si>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</si>
  <si>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</si>
  <si>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</si>
  <si>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</si>
  <si>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</si>
  <si>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</si>
  <si>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</si>
  <si>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</si>
  <si>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</si>
  <si>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</si>
  <si>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</si>
  <si>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</si>
  <si>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</si>
  <si>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IMPORT</t>
  </si>
  <si>
    <t>{52c10c3e-ed8f-40d3-8ee0-18d9402e5e8e}</t>
  </si>
  <si>
    <t>{00000000-0000-0000-0000-000000000000}</t>
  </si>
  <si>
    <t>/</t>
  </si>
  <si>
    <t>1</t>
  </si>
  <si>
    <t>###NOINSERT###</t>
  </si>
  <si>
    <t>2) Ostatné náklady zo súhrnného listu</t>
  </si>
  <si>
    <t>Percent. zadanie_x000D_
[% nákladov rozpočtu]</t>
  </si>
  <si>
    <t>Zaradenie nákladov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</si>
  <si>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</si>
  <si>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</si>
  <si>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</si>
  <si>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</si>
  <si>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</si>
  <si>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</si>
  <si>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KRYCÍ LIST ROZPOČTU</t>
  </si>
  <si>
    <t>Náklady z rozpočtu</t>
  </si>
  <si>
    <t>Ostatné náklady</t>
  </si>
  <si>
    <t>REKAPITULÁCIA ROZPOČTU</t>
  </si>
  <si>
    <t>Kód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</si>
  <si>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</si>
  <si>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</si>
  <si>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</si>
  <si>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</si>
  <si>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</si>
  <si>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</si>
  <si>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</si>
  <si>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</si>
  <si>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</si>
  <si>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</si>
  <si>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</si>
  <si>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</si>
  <si>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</si>
  <si>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</si>
  <si>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713 - Izolácie tepelné</t>
  </si>
  <si>
    <t xml:space="preserve">    721 - Zdravotech. vnútorná kanalizácia</t>
  </si>
  <si>
    <t xml:space="preserve">    723 - Zdravotechnika - plynovod</t>
  </si>
  <si>
    <t xml:space="preserve">    731 - Ústredné kúrenie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</si>
  <si>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</si>
  <si>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</si>
  <si>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</si>
  <si>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765 - Konštrukcie - krytiny tvrdé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</si>
  <si>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</si>
  <si>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</si>
  <si>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</si>
  <si>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776 - Podlahy povlakové</t>
  </si>
  <si>
    <t xml:space="preserve">    777 - Podlahy syntetické</t>
  </si>
  <si>
    <t xml:space="preserve">    781 - Dokončovacie práce a obklady</t>
  </si>
  <si>
    <t xml:space="preserve">    783 - Dokončovacie práce - nátery</t>
  </si>
  <si>
    <t xml:space="preserve">    784 - Dokončovacie práce - maľby</t>
  </si>
  <si>
    <t xml:space="preserve">    791 - Zariadenia veľkokuchynské</t>
  </si>
  <si>
    <t>M - Práce a dodávky M</t>
  </si>
  <si>
    <t xml:space="preserve">    21-M - Elektromontáže</t>
  </si>
  <si>
    <t>2) Ostatné náklady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</si>
  <si>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</si>
  <si>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</si>
  <si>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</si>
  <si>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</si>
  <si>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</si>
  <si>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</si>
  <si>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</si>
  <si>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</si>
  <si>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</si>
  <si>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</si>
  <si>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</si>
  <si>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</si>
  <si>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</si>
  <si>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</si>
  <si>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ROZPOCET</t>
  </si>
  <si>
    <t>178</t>
  </si>
  <si>
    <t>K</t>
  </si>
  <si>
    <t>132201101</t>
  </si>
  <si>
    <t>Výkop ryhy do šírky 600 mm v horn.3 do 100 m3</t>
  </si>
  <si>
    <t>m3</t>
  </si>
  <si>
    <t>4</t>
  </si>
  <si>
    <t>2</t>
  </si>
  <si>
    <t>1758233563</t>
  </si>
  <si>
    <t>179</t>
  </si>
  <si>
    <t>132201109</t>
  </si>
  <si>
    <t>Príplatok k cene za lepivosť pri hĺbení rýh šírky do 600 mm zapažených i nezapažených s urovnaním dna v hornine 3</t>
  </si>
  <si>
    <t>-450631264</t>
  </si>
  <si>
    <t>37</t>
  </si>
  <si>
    <t>132211101</t>
  </si>
  <si>
    <t>Hĺbenie rýh šírky do 600 mm v  hornine tr.3 - ručným náradím</t>
  </si>
  <si>
    <t>1451225383</t>
  </si>
  <si>
    <t>38</t>
  </si>
  <si>
    <t>132211119</t>
  </si>
  <si>
    <t>Príplatok za lepivosť pri hĺbení rýh š do 600 mm ručným náradím v hornine tr. 3</t>
  </si>
  <si>
    <t>1187601486</t>
  </si>
  <si>
    <t>180</t>
  </si>
  <si>
    <t>133201201</t>
  </si>
  <si>
    <t>Výkop pätky nezapaženej, hornina 3 do 100 m3</t>
  </si>
  <si>
    <t>-1183271828</t>
  </si>
  <si>
    <t>181</t>
  </si>
  <si>
    <t>133201209</t>
  </si>
  <si>
    <t>Príplatok k cenám za lepivosť horniny tr.3</t>
  </si>
  <si>
    <t>1762627546</t>
  </si>
  <si>
    <t>39</t>
  </si>
  <si>
    <t>139711101</t>
  </si>
  <si>
    <t>Výkop v uzavretých priestoroch s naložením výkopu na dopravný prostriedok v hornine 1 až 4</t>
  </si>
  <si>
    <t>876106699</t>
  </si>
  <si>
    <t>119</t>
  </si>
  <si>
    <t>162501102</t>
  </si>
  <si>
    <t xml:space="preserve">Vodorovné premiestnenie výkopku po spevnenej ceste z horniny tr.1-4, do 100 m3 na vzdialenosť do 3000 m </t>
  </si>
  <si>
    <t>-1355181303</t>
  </si>
  <si>
    <t>120</t>
  </si>
  <si>
    <t>162501105</t>
  </si>
  <si>
    <t>Vodorovné premiestnenie výkopku po spevnenej ceste z horniny tr.1-4, do 100 m3, príplatok k cene za každých ďalšich a začatých 1000 m</t>
  </si>
  <si>
    <t>-755987201</t>
  </si>
  <si>
    <t>121</t>
  </si>
  <si>
    <t>167101101</t>
  </si>
  <si>
    <t>Nakladanie neuľahnutého výkopku z hornín tr.1-4 do 100 m3</t>
  </si>
  <si>
    <t>-1533601214</t>
  </si>
  <si>
    <t>122</t>
  </si>
  <si>
    <t>171201201</t>
  </si>
  <si>
    <t>Uloženie sypaniny na skládky do 100 m3</t>
  </si>
  <si>
    <t>-1949863773</t>
  </si>
  <si>
    <t>123</t>
  </si>
  <si>
    <t>171209002</t>
  </si>
  <si>
    <t>Poplatok za skladovanie - zemina a kamenivo (17 05) ostatné</t>
  </si>
  <si>
    <t>t</t>
  </si>
  <si>
    <t>-980169021</t>
  </si>
  <si>
    <t>124</t>
  </si>
  <si>
    <t>174201101</t>
  </si>
  <si>
    <t>Zásyp kamenivom bez zhutnenia jám, šachiet, rýh, zárezov alebo okolo objektov do 100 m3</t>
  </si>
  <si>
    <t>-593943988</t>
  </si>
  <si>
    <t>125</t>
  </si>
  <si>
    <t>M</t>
  </si>
  <si>
    <t>5834522700</t>
  </si>
  <si>
    <t xml:space="preserve">Dodávka kameniva na okapový chodník </t>
  </si>
  <si>
    <t>8</t>
  </si>
  <si>
    <t>-924477167</t>
  </si>
  <si>
    <t>48</t>
  </si>
  <si>
    <t>271563001</t>
  </si>
  <si>
    <t>Násyp pod základové  konštrukcie so zhutnením z kameniva drobného ťaženého 0-4 mm</t>
  </si>
  <si>
    <t>-41167980</t>
  </si>
  <si>
    <t>54</t>
  </si>
  <si>
    <t>273313521</t>
  </si>
  <si>
    <t>Betón základových dosiek, prostý tr. C 12/15 (podkladný betón)</t>
  </si>
  <si>
    <t>2088076440</t>
  </si>
  <si>
    <t>50</t>
  </si>
  <si>
    <t>273351217</t>
  </si>
  <si>
    <t>Debnenie stien základových dosiek, zhotovenie-tradičné</t>
  </si>
  <si>
    <t>m2</t>
  </si>
  <si>
    <t>-1461932170</t>
  </si>
  <si>
    <t>51</t>
  </si>
  <si>
    <t>273351218</t>
  </si>
  <si>
    <t>Debnenie stien základových dosiek, odstránenie-tradičné</t>
  </si>
  <si>
    <t>1067063920</t>
  </si>
  <si>
    <t>52</t>
  </si>
  <si>
    <t>273362411</t>
  </si>
  <si>
    <t>Výstuž základových dosiek zo zvár. sietí KARI, priemer drôtu 5/5 mm, veľkosť oka 100x100 mm</t>
  </si>
  <si>
    <t>-1526423024</t>
  </si>
  <si>
    <t>44</t>
  </si>
  <si>
    <t>274271300</t>
  </si>
  <si>
    <t>Murivo základových pásov (m3) z DT 50x15x25 s betónovou výplňou C 16/20 hr. 150 mm</t>
  </si>
  <si>
    <t>-474091178</t>
  </si>
  <si>
    <t>45</t>
  </si>
  <si>
    <t>274271301</t>
  </si>
  <si>
    <t>Murivo základových pásov (m3) z DT 50x20x25 s betónovou výplňou C 16/20 hr. 200 mm</t>
  </si>
  <si>
    <t>1802798805</t>
  </si>
  <si>
    <t>46</t>
  </si>
  <si>
    <t>274271303</t>
  </si>
  <si>
    <t>Murivo základových pásov (m3) z DT 50x30x25 s betónovou výplňou C 16/20 hr. 300 mm</t>
  </si>
  <si>
    <t>177346277</t>
  </si>
  <si>
    <t>55</t>
  </si>
  <si>
    <t>274313521</t>
  </si>
  <si>
    <t>Betón základových pásov, prostý tr. C 12/15</t>
  </si>
  <si>
    <t>1823086713</t>
  </si>
  <si>
    <t>47</t>
  </si>
  <si>
    <t>274361825</t>
  </si>
  <si>
    <t>Výstuž pre murivo základových pásov z DT s betónovou výplňou z ocele 10505</t>
  </si>
  <si>
    <t>1195544906</t>
  </si>
  <si>
    <t>56</t>
  </si>
  <si>
    <t>275313521</t>
  </si>
  <si>
    <t>Betón základových pätiek, prostý tr. C 12/15</t>
  </si>
  <si>
    <t>196424058</t>
  </si>
  <si>
    <t>22</t>
  </si>
  <si>
    <t>310239211</t>
  </si>
  <si>
    <t>Zamurovanie otvoru s plochou nad 1 do 4m2 v murive nadzákladného tehlami na maltu vápennocementovú</t>
  </si>
  <si>
    <t>-1054897953</t>
  </si>
  <si>
    <t>30</t>
  </si>
  <si>
    <t>311208150</t>
  </si>
  <si>
    <t>Podrezávanie muriva tehlového reťazovou pílou s vložením vodorovnej izolácie (sanačný systém SANAK)</t>
  </si>
  <si>
    <t>897472702</t>
  </si>
  <si>
    <t>28</t>
  </si>
  <si>
    <t>311208157</t>
  </si>
  <si>
    <t xml:space="preserve">Podrezávanie tehlového muriva diamantovým lanom hr. do 650 mm s vložením vodorovnej izolácie </t>
  </si>
  <si>
    <t>m</t>
  </si>
  <si>
    <t>-610426999</t>
  </si>
  <si>
    <t>24</t>
  </si>
  <si>
    <t>311273117</t>
  </si>
  <si>
    <t>Murivo nosné (m3) z tvárnic YTONG hr. 300 mm P4-500 PDK, na MVC a maltu YTONG (300x249x499)</t>
  </si>
  <si>
    <t>1797850802</t>
  </si>
  <si>
    <t>128</t>
  </si>
  <si>
    <t>311273124</t>
  </si>
  <si>
    <t>Murivo nosné (m3) z tvárnic YTONG hr. 450 mm P2-300 PDK , na MVC a maltu YTONG (450x249x499)</t>
  </si>
  <si>
    <t>940563988</t>
  </si>
  <si>
    <t>176</t>
  </si>
  <si>
    <t>312272122</t>
  </si>
  <si>
    <t>Murivo výplňové (m3) z tvárnic YTONG hr. 200 mm P6-650 hladkých, na MVC a maltu YTONG (200x249x499)</t>
  </si>
  <si>
    <t>1251200737</t>
  </si>
  <si>
    <t>18</t>
  </si>
  <si>
    <t>317165121</t>
  </si>
  <si>
    <t>Prekladový trámec šírky 150 mm, výšky 124 mm, dĺžky 1150 mm</t>
  </si>
  <si>
    <t>ks</t>
  </si>
  <si>
    <t>-187036067</t>
  </si>
  <si>
    <t>19</t>
  </si>
  <si>
    <t>317165122</t>
  </si>
  <si>
    <t>Prekladový trámec šírky 150 mm, výšky 124 mm, dĺžky 1300 mm</t>
  </si>
  <si>
    <t>919529891</t>
  </si>
  <si>
    <t>317165123</t>
  </si>
  <si>
    <t>Prekladový trámec šírky 150 mm, výšky 124 mm, dĺžky 1500 mm</t>
  </si>
  <si>
    <t>-1003927974</t>
  </si>
  <si>
    <t>21</t>
  </si>
  <si>
    <t>317165126</t>
  </si>
  <si>
    <t>Prekladový trámec šírky 150 mm, výšky 124 mm, dĺžky 2250 mm</t>
  </si>
  <si>
    <t>1505433304</t>
  </si>
  <si>
    <t>57</t>
  </si>
  <si>
    <t>331321310</t>
  </si>
  <si>
    <t>Betón stĺpov a pilierov hranatých, ťahadiel, rámových stojok, vzpier, železový (bez výstuže) tr. C 16/20</t>
  </si>
  <si>
    <t>-519723692</t>
  </si>
  <si>
    <t>58</t>
  </si>
  <si>
    <t>331351101</t>
  </si>
  <si>
    <t>Debnenie hranatých stĺpov prierezu pravouhlého štvoruholníka výšky do 4 m, zhotovenie-dielce</t>
  </si>
  <si>
    <t>-244711412</t>
  </si>
  <si>
    <t>59</t>
  </si>
  <si>
    <t>331351102</t>
  </si>
  <si>
    <t>Debnenie hranatých stĺpov prierezu pravouhlého štvoruholníka výšky do 4 m, odstránenie-dielce</t>
  </si>
  <si>
    <t>-1476610801</t>
  </si>
  <si>
    <t>60</t>
  </si>
  <si>
    <t>331361821</t>
  </si>
  <si>
    <t>Výstuž stĺpov, pilierov, stojok hranatých z bet. ocele 10505</t>
  </si>
  <si>
    <t>1202998237</t>
  </si>
  <si>
    <t>192</t>
  </si>
  <si>
    <t>340239212</t>
  </si>
  <si>
    <t>Zamurovanie otvoru s plochou do 4 m2 tehlami pálenými v stenách hr. nad 100 mm</t>
  </si>
  <si>
    <t>562372220</t>
  </si>
  <si>
    <t>26</t>
  </si>
  <si>
    <t>342272121</t>
  </si>
  <si>
    <t>Priečky z tvárnic YTONG hr. 100 mm P2-500 PD, na MVC a maltu YTONG (100x249x599)</t>
  </si>
  <si>
    <t>-807886881</t>
  </si>
  <si>
    <t>25</t>
  </si>
  <si>
    <t>342272122</t>
  </si>
  <si>
    <t>Priečky z tvárnic YTONG hr. 150 mm P2-500 PD, na MVC a maltu YTONG (150x249x599)</t>
  </si>
  <si>
    <t>-1711344625</t>
  </si>
  <si>
    <t>27</t>
  </si>
  <si>
    <t>342948112</t>
  </si>
  <si>
    <t>Ukotvenie priečok k murovaným konštrukciám priskrutkovaním</t>
  </si>
  <si>
    <t>-637343754</t>
  </si>
  <si>
    <t>23</t>
  </si>
  <si>
    <t>349231821</t>
  </si>
  <si>
    <t>Primurovka ostenia z  tehál nad 150 do 300 mm</t>
  </si>
  <si>
    <t>-1410345145</t>
  </si>
  <si>
    <t>61</t>
  </si>
  <si>
    <t>413321313</t>
  </si>
  <si>
    <t>Betón nosníkov, železový tr. C 16/20</t>
  </si>
  <si>
    <t>1932645323</t>
  </si>
  <si>
    <t>62</t>
  </si>
  <si>
    <t>413351107</t>
  </si>
  <si>
    <t>Debnenie nosníka zhotovenie-dielce</t>
  </si>
  <si>
    <t>1809299917</t>
  </si>
  <si>
    <t>63</t>
  </si>
  <si>
    <t>413351108</t>
  </si>
  <si>
    <t>Debnenie nosníka odstránenie-dielce</t>
  </si>
  <si>
    <t>-617934273</t>
  </si>
  <si>
    <t>64</t>
  </si>
  <si>
    <t>413351213</t>
  </si>
  <si>
    <t>Podporná konštrukcia nosníkov výšky do 4 m zaťaženia do 10 kPa - zhotovenie</t>
  </si>
  <si>
    <t>194811779</t>
  </si>
  <si>
    <t>65</t>
  </si>
  <si>
    <t>413351214</t>
  </si>
  <si>
    <t>Podporná konštrukcia nosníkov výšky do 4 m zaťaženia do 10 kPa - odstránenie</t>
  </si>
  <si>
    <t>-1269367777</t>
  </si>
  <si>
    <t>66</t>
  </si>
  <si>
    <t>413361821</t>
  </si>
  <si>
    <t>Výstuž  nosníkov a trámov, bez rozdielu tvaru a uloženia, 10505 (odhad)</t>
  </si>
  <si>
    <t>311439124</t>
  </si>
  <si>
    <t>71</t>
  </si>
  <si>
    <t>417321313</t>
  </si>
  <si>
    <t>Betón stužujúcich pásov a vencov železový tr. C 16/20</t>
  </si>
  <si>
    <t>-1377465546</t>
  </si>
  <si>
    <t>72</t>
  </si>
  <si>
    <t>417351115</t>
  </si>
  <si>
    <t>Debnenie bočníc stužujúcich pásov a vencov vrátane vzpier zhotovenie</t>
  </si>
  <si>
    <t>-93257359</t>
  </si>
  <si>
    <t>73</t>
  </si>
  <si>
    <t>417351116</t>
  </si>
  <si>
    <t>Debnenie bočníc stužujúcich pásov a vencov vrátane vzpier odstránenie</t>
  </si>
  <si>
    <t>-797037879</t>
  </si>
  <si>
    <t>74</t>
  </si>
  <si>
    <t>417361821</t>
  </si>
  <si>
    <t xml:space="preserve">Výstuž stužujúcich pásov a vencov z betonárskej ocele 10505 </t>
  </si>
  <si>
    <t>950581800</t>
  </si>
  <si>
    <t>75</t>
  </si>
  <si>
    <t>417391151</t>
  </si>
  <si>
    <t>Montáž obkladu betónových konštrukcií vykonaný súčasne s betónovaním extrudovaným polystyrénom</t>
  </si>
  <si>
    <t>-153658862</t>
  </si>
  <si>
    <t>76</t>
  </si>
  <si>
    <t>2837650060</t>
  </si>
  <si>
    <t>Styrodur 2800 C extrudovaný polystyrén - XPS hrúbka 100 mm</t>
  </si>
  <si>
    <t>-1114490551</t>
  </si>
  <si>
    <t>168</t>
  </si>
  <si>
    <t>564751111</t>
  </si>
  <si>
    <t>Podklad alebo kryt z kameniva hrubého drveného veľ. 32-63 mm s rozprestretím a zhutn.hr. 150 mm</t>
  </si>
  <si>
    <t>-1865048382</t>
  </si>
  <si>
    <t>166</t>
  </si>
  <si>
    <t>596911111</t>
  </si>
  <si>
    <t>Kladenie zámkovej dlažby hr. 6 cm pre peších do 20 m2 so zriadením lôžka z kameniva hr. 4 cm</t>
  </si>
  <si>
    <t>397352635</t>
  </si>
  <si>
    <t>167</t>
  </si>
  <si>
    <t>5921952300</t>
  </si>
  <si>
    <t>Zámková dlažba  sivá hr.6 cm</t>
  </si>
  <si>
    <t>883419547</t>
  </si>
  <si>
    <t>237</t>
  </si>
  <si>
    <t>611460121</t>
  </si>
  <si>
    <t>Príprava vnútorného podkladu stropov penetráciou základnou</t>
  </si>
  <si>
    <t>187089395</t>
  </si>
  <si>
    <t>238</t>
  </si>
  <si>
    <t>611460241</t>
  </si>
  <si>
    <t>Vnútorná omietka stropov vápennocementová jadrová (hrubá), hr. 10 mm</t>
  </si>
  <si>
    <t>-738038345</t>
  </si>
  <si>
    <t>239</t>
  </si>
  <si>
    <t>611460253</t>
  </si>
  <si>
    <t>Vnútorná omietka stropov vápennocementová štuková (jemná), hr. 5 mm</t>
  </si>
  <si>
    <t>547732495</t>
  </si>
  <si>
    <t>250</t>
  </si>
  <si>
    <t>612425931</t>
  </si>
  <si>
    <t>Omietka vnútorného ostenia okenného alebo dverného štuková</t>
  </si>
  <si>
    <t>1296097188</t>
  </si>
  <si>
    <t>232</t>
  </si>
  <si>
    <t>612460121</t>
  </si>
  <si>
    <t>Príprava vnútorného podkladu stien penetráciou základnou</t>
  </si>
  <si>
    <t>-703468840</t>
  </si>
  <si>
    <t>251</t>
  </si>
  <si>
    <t>612460231</t>
  </si>
  <si>
    <t>Vnútorná omietka stien cementová hrubá, hr. 10 mm (pod obklad)</t>
  </si>
  <si>
    <t>-1318449003</t>
  </si>
  <si>
    <t>233</t>
  </si>
  <si>
    <t>612460241</t>
  </si>
  <si>
    <t>Vnútorná omietka stien vápennocementová jadrová (hrubá), hr. 10 mm</t>
  </si>
  <si>
    <t>-1505490318</t>
  </si>
  <si>
    <t>234</t>
  </si>
  <si>
    <t>612460253</t>
  </si>
  <si>
    <t>Vnútorná omietka stien vápennocementová štuková (jemná), hr. 5 mm</t>
  </si>
  <si>
    <t>1626095829</t>
  </si>
  <si>
    <t>236</t>
  </si>
  <si>
    <t>612473185</t>
  </si>
  <si>
    <t>Príplatok za zabudované omietniky v ploche stien (meria sa v m2 plochy)</t>
  </si>
  <si>
    <t>-1940676973</t>
  </si>
  <si>
    <t>235</t>
  </si>
  <si>
    <t>612481119</t>
  </si>
  <si>
    <t>Potiahnutie vnútorných stien sklotextílnou mriežkou s celoplošným prilepením</t>
  </si>
  <si>
    <t>311457661</t>
  </si>
  <si>
    <t>116</t>
  </si>
  <si>
    <t>621460121</t>
  </si>
  <si>
    <t>Príprava vonkajšieho podkladu podhľadov penetráciou základnou</t>
  </si>
  <si>
    <t>961329571</t>
  </si>
  <si>
    <t>117</t>
  </si>
  <si>
    <t>621462221</t>
  </si>
  <si>
    <t xml:space="preserve">Vonkajšia omietka podhľadov tenkovrstvová silikátová, škrabaná, hr. 1,5 mm </t>
  </si>
  <si>
    <t>1289551925</t>
  </si>
  <si>
    <t>113</t>
  </si>
  <si>
    <t>622460121</t>
  </si>
  <si>
    <t>Príprava vonkajšieho podkladu stien penetráciou základnou</t>
  </si>
  <si>
    <t>1309767465</t>
  </si>
  <si>
    <t>115</t>
  </si>
  <si>
    <t>622464221</t>
  </si>
  <si>
    <t xml:space="preserve">Vonkajšia omietka stien tenkovrstvová silikátová,  škrabaná, hr. 1,5 mm </t>
  </si>
  <si>
    <t>419108773</t>
  </si>
  <si>
    <t>114</t>
  </si>
  <si>
    <t>622465111</t>
  </si>
  <si>
    <t>Vonkajšia omietka stien , mramorové zrná,  marmolit, jemnozrnná</t>
  </si>
  <si>
    <t>-375529189</t>
  </si>
  <si>
    <t>177</t>
  </si>
  <si>
    <t>622481119</t>
  </si>
  <si>
    <t>Potiahnutie vonkajších stien sklotextílnou mriežkou s celoplošným prilepením</t>
  </si>
  <si>
    <t>-1129335204</t>
  </si>
  <si>
    <t>256</t>
  </si>
  <si>
    <t>622491181</t>
  </si>
  <si>
    <t>Príplatok za viacfarebné zhotovenie celej výmery</t>
  </si>
  <si>
    <t>758183455</t>
  </si>
  <si>
    <t>70</t>
  </si>
  <si>
    <t>625251384</t>
  </si>
  <si>
    <t>Kontaktný zatepľovací systém hr. 80 mm  - riešenie pre sokel (XPS), skrutkovacie kotvy</t>
  </si>
  <si>
    <t>-1721383585</t>
  </si>
  <si>
    <t>67</t>
  </si>
  <si>
    <t>625251576</t>
  </si>
  <si>
    <t>Kontaktný zatepľovací systém hr. 100 mm  - minerálne riešenie, skrutkovacie kotvy</t>
  </si>
  <si>
    <t>1905352917</t>
  </si>
  <si>
    <t>68</t>
  </si>
  <si>
    <t>625251641</t>
  </si>
  <si>
    <t>Kontaktný zatepľovací systém vonkajších podhľadov hr. 30 mm  - minerálne riešenie, skrutkovacie kotvy</t>
  </si>
  <si>
    <t>216318142</t>
  </si>
  <si>
    <t>171</t>
  </si>
  <si>
    <t>631313511</t>
  </si>
  <si>
    <t>Podkladný betón z betónu prostého (m3) tr. C 12/15 hr.nad 80 do 120 mm</t>
  </si>
  <si>
    <t>-1639732759</t>
  </si>
  <si>
    <t>172</t>
  </si>
  <si>
    <t>631362412</t>
  </si>
  <si>
    <t>Výstuž mazanín z betónov (z kameniva) a z ľahkých betónov zo sietí KARI, priemer drôtu 5/5 mm, veľkosť oka 150x150 mm</t>
  </si>
  <si>
    <t>918343843</t>
  </si>
  <si>
    <t>231</t>
  </si>
  <si>
    <t>631571003</t>
  </si>
  <si>
    <t>Násyp zo štrkopiesku 0-32 (pre spevnenie podkladu)</t>
  </si>
  <si>
    <t>81528300</t>
  </si>
  <si>
    <t>141</t>
  </si>
  <si>
    <t>632451236</t>
  </si>
  <si>
    <t>Poter pieskovocementový 400 kg/m3, hladený oceľovým hladidlom, hr. nad 40 do 50 mm</t>
  </si>
  <si>
    <t>-2076462527</t>
  </si>
  <si>
    <t>191</t>
  </si>
  <si>
    <t>642942111</t>
  </si>
  <si>
    <t>Osadenie oceľovej dverovej zárubne alebo rámu, plochy otvoru do 2,5 m2</t>
  </si>
  <si>
    <t>257257542</t>
  </si>
  <si>
    <t>185</t>
  </si>
  <si>
    <t>642944121</t>
  </si>
  <si>
    <t>Dodatočná montáž oceľovej dverovej zárubne, plochy otvoru do 2,5 m2</t>
  </si>
  <si>
    <t>538903798</t>
  </si>
  <si>
    <t>186</t>
  </si>
  <si>
    <t>5533194100</t>
  </si>
  <si>
    <t xml:space="preserve">Zárubňa oceľová CgU 60x197x10,2cm </t>
  </si>
  <si>
    <t>1346769699</t>
  </si>
  <si>
    <t>187</t>
  </si>
  <si>
    <t>5533194600</t>
  </si>
  <si>
    <t xml:space="preserve">Zárubňa oceľová CgU 90x197x10,2cm </t>
  </si>
  <si>
    <t>-102754629</t>
  </si>
  <si>
    <t>188</t>
  </si>
  <si>
    <t>5533198500</t>
  </si>
  <si>
    <t xml:space="preserve">Zárubňa oceľová CgU 80x197x14,8cm </t>
  </si>
  <si>
    <t>1579340443</t>
  </si>
  <si>
    <t>190</t>
  </si>
  <si>
    <t>5533198100</t>
  </si>
  <si>
    <t xml:space="preserve">Zárubňa oceľová CgU 60x197x14,8cm </t>
  </si>
  <si>
    <t>-77356697</t>
  </si>
  <si>
    <t>164</t>
  </si>
  <si>
    <t>916561111</t>
  </si>
  <si>
    <t>Osadenie záhonového alebo parkového obrubníka betón., do lôžka z bet. pros. tr. C 12/15 s bočnou oporou</t>
  </si>
  <si>
    <t>2141527217</t>
  </si>
  <si>
    <t>165</t>
  </si>
  <si>
    <t>5921954660</t>
  </si>
  <si>
    <t>Obrubník parkový 100x20x5 cm, sivý</t>
  </si>
  <si>
    <t>-258943942</t>
  </si>
  <si>
    <t>41</t>
  </si>
  <si>
    <t>919735123</t>
  </si>
  <si>
    <t>Rezanie existujúceho betónového krytu alebo podkladu hĺbky nad 100 do 150 mm</t>
  </si>
  <si>
    <t>2003842776</t>
  </si>
  <si>
    <t>131</t>
  </si>
  <si>
    <t>941941041</t>
  </si>
  <si>
    <t>Montáž lešenia ľahkého pracovného radového s podlahami šírky nad 1,00 do 1,20 m, výšky do 10 m</t>
  </si>
  <si>
    <t>1144865068</t>
  </si>
  <si>
    <t>132</t>
  </si>
  <si>
    <t>941941291</t>
  </si>
  <si>
    <t>Príplatok za prvý a každý ďalší i začatý mesiac použitia lešenia ľahkého pracovného radového s podlahami šírky nad 1,00 do 1,20 m, výšky do 10 m</t>
  </si>
  <si>
    <t>-489555096</t>
  </si>
  <si>
    <t>133</t>
  </si>
  <si>
    <t>941941841</t>
  </si>
  <si>
    <t>Demontáž lešenia ľahkého pracovného radového s podlahami šírky nad 1,00 do 1,20 m, výšky do 10 m</t>
  </si>
  <si>
    <t>-1006781274</t>
  </si>
  <si>
    <t>130</t>
  </si>
  <si>
    <t>941955002</t>
  </si>
  <si>
    <t>Lešenie ľahké pracovné pomocné s výškou lešeňovej podlahy nad 1,20 do 1,90 m</t>
  </si>
  <si>
    <t>-955510358</t>
  </si>
  <si>
    <t>169</t>
  </si>
  <si>
    <t>952901111</t>
  </si>
  <si>
    <t>Vyčistenie budov pri výške podlaží do 4m</t>
  </si>
  <si>
    <t>-892842284</t>
  </si>
  <si>
    <t>154</t>
  </si>
  <si>
    <t>952902110</t>
  </si>
  <si>
    <t>Čistenie povalových priestorov pred uložením tep. izolácie</t>
  </si>
  <si>
    <t>-474324739</t>
  </si>
  <si>
    <t>77</t>
  </si>
  <si>
    <t>953945107</t>
  </si>
  <si>
    <t xml:space="preserve"> Soklový profil SL 10 (hliníkový)</t>
  </si>
  <si>
    <t>1266578640</t>
  </si>
  <si>
    <t>79</t>
  </si>
  <si>
    <t>953995113</t>
  </si>
  <si>
    <t>Rohová lišta z PVC</t>
  </si>
  <si>
    <t>-1505761616</t>
  </si>
  <si>
    <t>78</t>
  </si>
  <si>
    <t>953995183</t>
  </si>
  <si>
    <t>Okenný a dverový dilatačný profil (plastový)</t>
  </si>
  <si>
    <t>-454498081</t>
  </si>
  <si>
    <t>962031132</t>
  </si>
  <si>
    <t>Búranie priečok z tehál pálených, plných alebo dutých hr. do 150 mm,  -0,19600t</t>
  </si>
  <si>
    <t>-2144478315</t>
  </si>
  <si>
    <t>175</t>
  </si>
  <si>
    <t>962032231</t>
  </si>
  <si>
    <t>Búranie muriva nadzákladového z tehál pálených, vápenopieskových,cementových na maltu,  -1,90500t</t>
  </si>
  <si>
    <t>-2082320534</t>
  </si>
  <si>
    <t>36</t>
  </si>
  <si>
    <t>962032631</t>
  </si>
  <si>
    <t>Búranie komínov. muriva z tehál nad strechou na akúkoľvek maltu x,  -1,63300t</t>
  </si>
  <si>
    <t>1949941671</t>
  </si>
  <si>
    <t>53</t>
  </si>
  <si>
    <t>965043431</t>
  </si>
  <si>
    <t>Búranie podkladov pod dlažby,  mazanín,betón s poterom,teracom hr.do 150 mm,  plochy do 4 m2 -2,20000t</t>
  </si>
  <si>
    <t>-1617182161</t>
  </si>
  <si>
    <t>170</t>
  </si>
  <si>
    <t>965043441</t>
  </si>
  <si>
    <t>Búranie podkladov pod dlažby, liatych dlažieb a mazanín,betón s poterom,teracom hr.do 150 mm,  plochy nad 4 m2 -2,20000t</t>
  </si>
  <si>
    <t>-282779916</t>
  </si>
  <si>
    <t>34</t>
  </si>
  <si>
    <t>965081812</t>
  </si>
  <si>
    <t>Búranie dlažieb, z kamen., cement., terazzových, čadičových alebo keram. dĺžky , hr.nad 10 mm,  -0,06500t</t>
  </si>
  <si>
    <t>2100670529</t>
  </si>
  <si>
    <t>968061115</t>
  </si>
  <si>
    <t>Demontáž okien drevených, 1 bm obvodu - 0,008t</t>
  </si>
  <si>
    <t>1586329246</t>
  </si>
  <si>
    <t>13</t>
  </si>
  <si>
    <t>968061116</t>
  </si>
  <si>
    <t>Demontáž dverí vchodových so zárubňou , 1 bm obvodu - 0,012t</t>
  </si>
  <si>
    <t>509720979</t>
  </si>
  <si>
    <t>9</t>
  </si>
  <si>
    <t>968061125</t>
  </si>
  <si>
    <t>Vyvesenie dreveného dverného krídla do suti plochy do 2 m2, -0,02400t</t>
  </si>
  <si>
    <t>49631913</t>
  </si>
  <si>
    <t>10</t>
  </si>
  <si>
    <t>968072455</t>
  </si>
  <si>
    <t>Vybúranie kovových dverových zárubní plochy do 2 m2,  -0,07600t</t>
  </si>
  <si>
    <t>-1551476687</t>
  </si>
  <si>
    <t>11</t>
  </si>
  <si>
    <t>968072456</t>
  </si>
  <si>
    <t>Vybúranie kovových dverových zárubní plochy nad 2 m2,  -0,06300t</t>
  </si>
  <si>
    <t>-1642656159</t>
  </si>
  <si>
    <t>12</t>
  </si>
  <si>
    <t>968072559</t>
  </si>
  <si>
    <t>Vybúranie kovových vrát plochy nad 5 m2,  -0,06600t</t>
  </si>
  <si>
    <t>-805526849</t>
  </si>
  <si>
    <t>16</t>
  </si>
  <si>
    <t>971033561</t>
  </si>
  <si>
    <t>Vybúranie otvorov v murive tehl. plochy do 1 m2 hr.do 600 mm,  -1,87500t</t>
  </si>
  <si>
    <t>-982990636</t>
  </si>
  <si>
    <t>17</t>
  </si>
  <si>
    <t>971033651</t>
  </si>
  <si>
    <t>Vybúranie otvorov v murive tehl. plochy do 4 m2 hr.do 600 mm,  -1,87500t</t>
  </si>
  <si>
    <t>-206265880</t>
  </si>
  <si>
    <t>230</t>
  </si>
  <si>
    <t>978011191</t>
  </si>
  <si>
    <t>Otlčenie omietok stropov vnútorných vápenných alebo vápennocementových v rozsahu do 100 %,  -0,05000t</t>
  </si>
  <si>
    <t>-1581456964</t>
  </si>
  <si>
    <t>183</t>
  </si>
  <si>
    <t>978013191</t>
  </si>
  <si>
    <t>Otlčenie omietok stien vnútorných vápenných alebo vápennocementových v rozsahu do 100 %,  -0,04600t</t>
  </si>
  <si>
    <t>-415471387</t>
  </si>
  <si>
    <t>35</t>
  </si>
  <si>
    <t>978059531</t>
  </si>
  <si>
    <t>Odsekanie a odobratie stien z obkladačiek vnútorných nad 2 m2,  -0,06800t</t>
  </si>
  <si>
    <t>1457905889</t>
  </si>
  <si>
    <t>107</t>
  </si>
  <si>
    <t>979011111</t>
  </si>
  <si>
    <t>Zvislá doprava sutiny a vybúraných hmôt za prvé podlažie nad alebo pod základným podlažím</t>
  </si>
  <si>
    <t>1772552698</t>
  </si>
  <si>
    <t>108</t>
  </si>
  <si>
    <t>979081111</t>
  </si>
  <si>
    <t>Odvoz sutiny a vybúraných hmôt na skládku do 1 km</t>
  </si>
  <si>
    <t>1487558315</t>
  </si>
  <si>
    <t>109</t>
  </si>
  <si>
    <t>979081121</t>
  </si>
  <si>
    <t>Odvoz sutiny a vybúraných hmôt na skládku za každý ďalší 1 km</t>
  </si>
  <si>
    <t>-1899285967</t>
  </si>
  <si>
    <t>110</t>
  </si>
  <si>
    <t>979082111</t>
  </si>
  <si>
    <t>Vnútrostavenisková doprava sutiny a vybúraných hmôt do 10 m</t>
  </si>
  <si>
    <t>-643279528</t>
  </si>
  <si>
    <t>111</t>
  </si>
  <si>
    <t>979082121</t>
  </si>
  <si>
    <t>Vnútrostavenisková doprava sutiny a vybúraných hmôt za každých ďalších 5 m</t>
  </si>
  <si>
    <t>1180498100</t>
  </si>
  <si>
    <t>112</t>
  </si>
  <si>
    <t>979089612</t>
  </si>
  <si>
    <t>Poplatok za skladovanie - iné odpady zo stavieb a demolácií (17 09), ostatné</t>
  </si>
  <si>
    <t>1280405137</t>
  </si>
  <si>
    <t>249</t>
  </si>
  <si>
    <t>HZS01</t>
  </si>
  <si>
    <t>Pomocné sekacie a búracie práce</t>
  </si>
  <si>
    <t>hod</t>
  </si>
  <si>
    <t>555113828</t>
  </si>
  <si>
    <t>240</t>
  </si>
  <si>
    <t>999281111</t>
  </si>
  <si>
    <t>Presun hmôt pre opravy a údržbu objektov vrátane vonkajších plášťov výšky do 25 m</t>
  </si>
  <si>
    <t>1959800300</t>
  </si>
  <si>
    <t>134</t>
  </si>
  <si>
    <t>711111001</t>
  </si>
  <si>
    <t>Zhotovenie izolácie proti zemnej vlhkosti vodorovná náterom penetračným za studena</t>
  </si>
  <si>
    <t>1607312395</t>
  </si>
  <si>
    <t>135</t>
  </si>
  <si>
    <t>1116315000</t>
  </si>
  <si>
    <t>Lak asfaltový ALP-PENETRAL v sudoch</t>
  </si>
  <si>
    <t>32</t>
  </si>
  <si>
    <t>-811080096</t>
  </si>
  <si>
    <t>136</t>
  </si>
  <si>
    <t>711141559</t>
  </si>
  <si>
    <t>Zhotovenie  izolácie proti zemnej vlhkosti a tlakovej vode vodorovná NAIP pritavením</t>
  </si>
  <si>
    <t>-1544087257</t>
  </si>
  <si>
    <t>137</t>
  </si>
  <si>
    <t>6283310000</t>
  </si>
  <si>
    <t>Asfaltovaný pás pre spodné vrstvy hydroizolačných systémov GLASBIT G 200 S 40</t>
  </si>
  <si>
    <t>18683873</t>
  </si>
  <si>
    <t>126</t>
  </si>
  <si>
    <t>711142101</t>
  </si>
  <si>
    <t>Izolácia proti zemnej vlhkosti nopovou  fóliou- zvislá</t>
  </si>
  <si>
    <t>-91186360</t>
  </si>
  <si>
    <t>127</t>
  </si>
  <si>
    <t>998711202</t>
  </si>
  <si>
    <t>Presun hmôt pre izoláciu proti vode v objektoch výšky nad 6 do 12 m</t>
  </si>
  <si>
    <t>%</t>
  </si>
  <si>
    <t>-402229861</t>
  </si>
  <si>
    <t>149</t>
  </si>
  <si>
    <t>713111111</t>
  </si>
  <si>
    <t>Montáž tepelnej izolácie stropov minerálnou vlnou, vrchom kladenou voľne</t>
  </si>
  <si>
    <t>-516121426</t>
  </si>
  <si>
    <t>150</t>
  </si>
  <si>
    <t>6314150110</t>
  </si>
  <si>
    <t>Tepelná izolácia pre  stropy , čadičová minerálna izolácia - doska 200x600x1000 mm</t>
  </si>
  <si>
    <t>-1306779590</t>
  </si>
  <si>
    <t>151</t>
  </si>
  <si>
    <t>713120010</t>
  </si>
  <si>
    <t xml:space="preserve">Zakrývanie tepelnej izolácie fóliou </t>
  </si>
  <si>
    <t>312081678</t>
  </si>
  <si>
    <t>152</t>
  </si>
  <si>
    <t>2832910100</t>
  </si>
  <si>
    <t>Fólia PE</t>
  </si>
  <si>
    <t>1468488782</t>
  </si>
  <si>
    <t>138</t>
  </si>
  <si>
    <t>713121111</t>
  </si>
  <si>
    <t>Montáž tepelnej izolácie podláh minerálnou vlnou, kladená voľne v jednej vrstve</t>
  </si>
  <si>
    <t>-347261581</t>
  </si>
  <si>
    <t>139</t>
  </si>
  <si>
    <t>6314150600</t>
  </si>
  <si>
    <t>Tepelná izolácia podlahy , čadičová minerálna izolácia - doska 40x600x1000 mm</t>
  </si>
  <si>
    <t>226737986</t>
  </si>
  <si>
    <t>173</t>
  </si>
  <si>
    <t>6314150620</t>
  </si>
  <si>
    <t>Tepelná izolácia podlahy , čadičová minerálna izolácia - doska 60x600x1000 mm</t>
  </si>
  <si>
    <t>492998747</t>
  </si>
  <si>
    <t>140</t>
  </si>
  <si>
    <t>998713202</t>
  </si>
  <si>
    <t>Presun hmôt pre izolácie tepelné v objektoch výšky nad 6 m do 12 m</t>
  </si>
  <si>
    <t>-1769882048</t>
  </si>
  <si>
    <t>245</t>
  </si>
  <si>
    <t>72100</t>
  </si>
  <si>
    <t>Zdravotechnika- podrobný rozpočet spracovaný</t>
  </si>
  <si>
    <t>kpl</t>
  </si>
  <si>
    <t>1618528772</t>
  </si>
  <si>
    <t>246</t>
  </si>
  <si>
    <t>72300</t>
  </si>
  <si>
    <t>Plynofikácia- podrobný rozpočet spracovaný</t>
  </si>
  <si>
    <t>-558373201</t>
  </si>
  <si>
    <t>247</t>
  </si>
  <si>
    <t>73000</t>
  </si>
  <si>
    <t xml:space="preserve">Ústredné kúrenie- Podrobný rozpočet spracovaný </t>
  </si>
  <si>
    <t>225038687</t>
  </si>
  <si>
    <t>89</t>
  </si>
  <si>
    <t>762311103</t>
  </si>
  <si>
    <t>Montáž kotevných želiez, príložiek, pätiek, ťahadiel, s pripojením k drevenej konštrukcii</t>
  </si>
  <si>
    <t>-1621466241</t>
  </si>
  <si>
    <t>90</t>
  </si>
  <si>
    <t>5539570000</t>
  </si>
  <si>
    <t>Tyč závitová M 16 mm</t>
  </si>
  <si>
    <t>-531404550</t>
  </si>
  <si>
    <t>92</t>
  </si>
  <si>
    <t>762331813</t>
  </si>
  <si>
    <t xml:space="preserve">Demontáž viazaných konštrukcií krovov </t>
  </si>
  <si>
    <t>138787916</t>
  </si>
  <si>
    <t>80</t>
  </si>
  <si>
    <t>762333120</t>
  </si>
  <si>
    <t>Montáž viazaných konštrukcií krovov striech nepravidelného pôdorysu z reziva plochy 120-224 cm2</t>
  </si>
  <si>
    <t>1960322582</t>
  </si>
  <si>
    <t>81</t>
  </si>
  <si>
    <t>762333130</t>
  </si>
  <si>
    <t>Montáž viazaných konštrukcií krovov striech nepravidelného pôdorysu z reziva plochy 224-288 cm2</t>
  </si>
  <si>
    <t>1947624496</t>
  </si>
  <si>
    <t>82</t>
  </si>
  <si>
    <t>762333140</t>
  </si>
  <si>
    <t>Montáž viazaných konštrukcií krovov striech nepravidelného pôdorysu z reziva plochy 288-450 cm2</t>
  </si>
  <si>
    <t>-2009380553</t>
  </si>
  <si>
    <t>83</t>
  </si>
  <si>
    <t>762333150</t>
  </si>
  <si>
    <t>Montáž viazaných konštrukcií krovov striech nepravidelného pôdorysu z reziva plochy nad 450 cm2</t>
  </si>
  <si>
    <t>987143792</t>
  </si>
  <si>
    <t>84</t>
  </si>
  <si>
    <t>6051525600</t>
  </si>
  <si>
    <t>Rezivo krovu  smrek akosť I L=400-650 cm</t>
  </si>
  <si>
    <t>1069176430</t>
  </si>
  <si>
    <t>85</t>
  </si>
  <si>
    <t>762341202</t>
  </si>
  <si>
    <t>Montáž latovania zložitých striech pre sklon do 60°</t>
  </si>
  <si>
    <t>1353440435</t>
  </si>
  <si>
    <t>86</t>
  </si>
  <si>
    <t>762341252</t>
  </si>
  <si>
    <t>Montáž kontralát pre sklon od 22° do 35°</t>
  </si>
  <si>
    <t>-162869977</t>
  </si>
  <si>
    <t>87</t>
  </si>
  <si>
    <t>6053340500</t>
  </si>
  <si>
    <t xml:space="preserve">Laty smrek akosť I do 25cm2 </t>
  </si>
  <si>
    <t>-43503359</t>
  </si>
  <si>
    <t>93</t>
  </si>
  <si>
    <t>762342812</t>
  </si>
  <si>
    <t>Demontáž latovania striech so sklonom do 60 st., pri osovej vzdialenosti lát 0,22-0,50 m,  -0.00500t</t>
  </si>
  <si>
    <t>-295868864</t>
  </si>
  <si>
    <t>88</t>
  </si>
  <si>
    <t>762395000</t>
  </si>
  <si>
    <t>Spojovacie prostriedky pre viazané konštrukcie krovov, debnenie a laťovanie, nadstrešné konštr., spádové kliny - svorky, dosky, klince, pásová oceľ, vruty</t>
  </si>
  <si>
    <t>-1951023732</t>
  </si>
  <si>
    <t>69</t>
  </si>
  <si>
    <t>762421305</t>
  </si>
  <si>
    <t>Obloženie stropov alebo strešných podhľadov z dosiek OSB skrutkovaných na zraz hr. dosky 22 mm</t>
  </si>
  <si>
    <t>-2036519605</t>
  </si>
  <si>
    <t>153</t>
  </si>
  <si>
    <t>762810016</t>
  </si>
  <si>
    <t>Záklop stropov z dosiek OSB skrutkovaných na trámy na zraz hr. dosky 22 mm</t>
  </si>
  <si>
    <t>1532004925</t>
  </si>
  <si>
    <t>91</t>
  </si>
  <si>
    <t>998762202</t>
  </si>
  <si>
    <t>Presun hmôt pre konštrukcie tesárske v objektoch výšky do 12 m</t>
  </si>
  <si>
    <t>-682762907</t>
  </si>
  <si>
    <t>129</t>
  </si>
  <si>
    <t>763132110</t>
  </si>
  <si>
    <t>SDK podhľad , závesná dvojvrstvová kca profil montažný CD a nosný UD, dosky GKB hr. 12,5 mm</t>
  </si>
  <si>
    <t>-470550308</t>
  </si>
  <si>
    <t>174</t>
  </si>
  <si>
    <t>998763403</t>
  </si>
  <si>
    <t>Presun hmôt pre sádrokartónové konštrukcie v stavbách(objektoch )výšky od 7 do 24 m</t>
  </si>
  <si>
    <t>-1939225003</t>
  </si>
  <si>
    <t>764351836</t>
  </si>
  <si>
    <t>Demontáž háka so sklonom žľabu do 30°  -0,00009t</t>
  </si>
  <si>
    <t>1593033969</t>
  </si>
  <si>
    <t>3</t>
  </si>
  <si>
    <t>764352810</t>
  </si>
  <si>
    <t>Demontáž žľabov pododkvapových polkruhových so sklonom do 30st. rš 330 mm,  -0,00330t</t>
  </si>
  <si>
    <t>619714823</t>
  </si>
  <si>
    <t>764359810</t>
  </si>
  <si>
    <t>Demontáž kotlíka kónického, so sklonom žľabu do 30st.,  -0,00110t</t>
  </si>
  <si>
    <t>767998383</t>
  </si>
  <si>
    <t>103</t>
  </si>
  <si>
    <t>764410530</t>
  </si>
  <si>
    <t>Oplechovanie parapetov z poplastovaného plechu, vrátane rohov r.š. 250 mm</t>
  </si>
  <si>
    <t>232787357</t>
  </si>
  <si>
    <t>5</t>
  </si>
  <si>
    <t>764410850</t>
  </si>
  <si>
    <t>Demontáž oplechovania parapetov rš od 100 do 330 mm,  -0,00135t</t>
  </si>
  <si>
    <t>1100914978</t>
  </si>
  <si>
    <t>6</t>
  </si>
  <si>
    <t>764454802</t>
  </si>
  <si>
    <t>Demontáž odpadových rúr kruhových, s priemerom 120 mm,  -0,00285t</t>
  </si>
  <si>
    <t>911333158</t>
  </si>
  <si>
    <t>104</t>
  </si>
  <si>
    <t>764751601</t>
  </si>
  <si>
    <t>Žľaby z PVC- s hákmi, čelami,rohmi a hrdlami priemer 160 mm</t>
  </si>
  <si>
    <t>335436508</t>
  </si>
  <si>
    <t>105</t>
  </si>
  <si>
    <t>764951001</t>
  </si>
  <si>
    <t>Odpadové rúry z PVC-rovné priemer 100 mm</t>
  </si>
  <si>
    <t>2015987969</t>
  </si>
  <si>
    <t>106</t>
  </si>
  <si>
    <t>764998245</t>
  </si>
  <si>
    <t xml:space="preserve">Kotlík kónický  z PVC  </t>
  </si>
  <si>
    <t>-85990312</t>
  </si>
  <si>
    <t>7</t>
  </si>
  <si>
    <t>998764202</t>
  </si>
  <si>
    <t>Presun hmôt pre konštrukcie klampiarske v objektoch výšky nad 6 do 12 m</t>
  </si>
  <si>
    <t>10664188</t>
  </si>
  <si>
    <t>252</t>
  </si>
  <si>
    <t>765311810</t>
  </si>
  <si>
    <t>Demontáž keramickej krytiny pálenej uloženej na sucho , do sutiny, sklon strechy do 45°, -0,05t</t>
  </si>
  <si>
    <t>633213471</t>
  </si>
  <si>
    <t>94</t>
  </si>
  <si>
    <t>765331205</t>
  </si>
  <si>
    <t>Betónová krytina BRAMAC Klasik, zložitých striech, sklon od 22° do 35°</t>
  </si>
  <si>
    <t>-363420045</t>
  </si>
  <si>
    <t>95</t>
  </si>
  <si>
    <t>765331407.1</t>
  </si>
  <si>
    <t>Hrebeň BRAMAC, s použitím vetracieho pásu Štandard sklon od 22° do 35°</t>
  </si>
  <si>
    <t>-2137350077</t>
  </si>
  <si>
    <t>96</t>
  </si>
  <si>
    <t>765331457.1</t>
  </si>
  <si>
    <t>Nárožie BRAMAC, s použitím vetracieho pásu Štandard sklon od 22° do 35°</t>
  </si>
  <si>
    <t>-907879433</t>
  </si>
  <si>
    <t>99</t>
  </si>
  <si>
    <t>765331621</t>
  </si>
  <si>
    <t>Prirezanie a uchytenie rezaných škridiel BRAMAC, sklon od 7° do 35°</t>
  </si>
  <si>
    <t>806416015</t>
  </si>
  <si>
    <t>97</t>
  </si>
  <si>
    <t>765331733</t>
  </si>
  <si>
    <t>Úžľabie BRAMAC, hliníkový pás, š. 500 mm</t>
  </si>
  <si>
    <t>642488278</t>
  </si>
  <si>
    <t>98</t>
  </si>
  <si>
    <t>765331743</t>
  </si>
  <si>
    <t>Odkvapová hrana BRAMAC, pre profilovanú krytinu</t>
  </si>
  <si>
    <t>-1571457142</t>
  </si>
  <si>
    <t>101</t>
  </si>
  <si>
    <t>765901345</t>
  </si>
  <si>
    <t>Strešná fólia BRAMAC 2S od 22° do 35°, na krokvy</t>
  </si>
  <si>
    <t>-1162192912</t>
  </si>
  <si>
    <t>102</t>
  </si>
  <si>
    <t>998765202</t>
  </si>
  <si>
    <t>Presun hmôt pre tvrdé krytiny v objektoch výšky nad 6 do 12 m</t>
  </si>
  <si>
    <t>901846215</t>
  </si>
  <si>
    <t>193</t>
  </si>
  <si>
    <t>766621081</t>
  </si>
  <si>
    <t>Montáž okna plastového na PUR penu</t>
  </si>
  <si>
    <t>-637110405</t>
  </si>
  <si>
    <t>194</t>
  </si>
  <si>
    <t>611412pc1</t>
  </si>
  <si>
    <t>Plastové okno jednokrídlové  600x600 mm ,izolačné trojsklo, farba biela</t>
  </si>
  <si>
    <t>944826074</t>
  </si>
  <si>
    <t>195</t>
  </si>
  <si>
    <t>611412pc2</t>
  </si>
  <si>
    <t>Plastové okno jednokrídlové 400x900 mm ,izolačné trojsklo, farba biela</t>
  </si>
  <si>
    <t>865436346</t>
  </si>
  <si>
    <t>196</t>
  </si>
  <si>
    <t>611412pc3</t>
  </si>
  <si>
    <t>Plastové okno jednokrídlové 600x900 mm ,izolačné trojsklo, farba biela</t>
  </si>
  <si>
    <t>624637533</t>
  </si>
  <si>
    <t>197</t>
  </si>
  <si>
    <t>611412pc4</t>
  </si>
  <si>
    <t>Plastové okno jednokrídlové 1200x1500 mm ,izolačné trojsklo, farba biela</t>
  </si>
  <si>
    <t>-1841098325</t>
  </si>
  <si>
    <t>198</t>
  </si>
  <si>
    <t>611412pc5</t>
  </si>
  <si>
    <t>Plastové okno jednokrídlové 1500x1300 mm ,izolačné trojsklo, farba biela</t>
  </si>
  <si>
    <t>-1047886728</t>
  </si>
  <si>
    <t>199</t>
  </si>
  <si>
    <t>611412pc6</t>
  </si>
  <si>
    <t>Plastové okno jednokrídlové 1500x1500 mm ,izolačné trojsklo, farba biela</t>
  </si>
  <si>
    <t>-2000470774</t>
  </si>
  <si>
    <t>200</t>
  </si>
  <si>
    <t>611412pc7</t>
  </si>
  <si>
    <t>Plastové okno jednokrídlové 1800x1500 mm ,izolačné trojsklo, farba biela</t>
  </si>
  <si>
    <t>1498573958</t>
  </si>
  <si>
    <t>201</t>
  </si>
  <si>
    <t>611412pc8</t>
  </si>
  <si>
    <t>Plastové okno jednokrídlové 2100x1500 mm ,izolačné trojsklo, farba biela</t>
  </si>
  <si>
    <t>-1353444183</t>
  </si>
  <si>
    <t>215</t>
  </si>
  <si>
    <t>766641161</t>
  </si>
  <si>
    <t>Montáž dverí plastových, vchodových, 1 m obvodu dverí, vrátane zárubne</t>
  </si>
  <si>
    <t>1094684653</t>
  </si>
  <si>
    <t>217</t>
  </si>
  <si>
    <t>611413pc1</t>
  </si>
  <si>
    <t>Vchodové dvere plastové plné 900x2100 mm, farba biela</t>
  </si>
  <si>
    <t>1906874492</t>
  </si>
  <si>
    <t>218</t>
  </si>
  <si>
    <t>611413pc2</t>
  </si>
  <si>
    <t>Vchodové dvere plastové plné 1100x2100 mm, farba biela</t>
  </si>
  <si>
    <t>-709883305</t>
  </si>
  <si>
    <t>219</t>
  </si>
  <si>
    <t>611413pc3</t>
  </si>
  <si>
    <t>Vchodové dvere plastové dvojkrídlové, zasklené, 1800x2100 mm, farba biela</t>
  </si>
  <si>
    <t>-1845741990</t>
  </si>
  <si>
    <t>220</t>
  </si>
  <si>
    <t>611413pc4</t>
  </si>
  <si>
    <t>Vnútorné dvere plastové jednokrídlové,čiastočne zasklené  s bočným zaskleným svetlíkom a nadsvetlíkom , 1700x2900 mm, farba biela</t>
  </si>
  <si>
    <t>-812793345</t>
  </si>
  <si>
    <t>212</t>
  </si>
  <si>
    <t>766662112</t>
  </si>
  <si>
    <t>Montáž dverového krídla otočného jednokrídlového poldrážkového, do existujúcej zárubne, vrátane kovania</t>
  </si>
  <si>
    <t>-2126493082</t>
  </si>
  <si>
    <t>213</t>
  </si>
  <si>
    <t>5491502040</t>
  </si>
  <si>
    <t>Kovanie - 2x kľučka, povrch nerez brúsený, 2x rozeta BB, FAB</t>
  </si>
  <si>
    <t>-437838644</t>
  </si>
  <si>
    <t>216</t>
  </si>
  <si>
    <t>6117103113</t>
  </si>
  <si>
    <t>Dvere vnútorné jednokrídlové, výplň papierová voština, povrch CPL laminát M10, mechanicky odolné plné, šírka 600-900 mm</t>
  </si>
  <si>
    <t>-570400381</t>
  </si>
  <si>
    <t>202</t>
  </si>
  <si>
    <t>766694143</t>
  </si>
  <si>
    <t>Montáž parapetnej dosky plastovej šírky do 300 mm, dĺžky 1600-2600 mm</t>
  </si>
  <si>
    <t>1159552988</t>
  </si>
  <si>
    <t>203</t>
  </si>
  <si>
    <t>6119000970</t>
  </si>
  <si>
    <t>Vnútorné parapetné dosky plastové komôrkové,B=250mm biela, mramor, buk, zlatý dub</t>
  </si>
  <si>
    <t>1041249391</t>
  </si>
  <si>
    <t>204</t>
  </si>
  <si>
    <t>766694151</t>
  </si>
  <si>
    <t>Montáž parapetnej dosky plastovej šírky nad 300 mm, dĺžky do 1000 mm</t>
  </si>
  <si>
    <t>-771448851</t>
  </si>
  <si>
    <t>205</t>
  </si>
  <si>
    <t>766694152</t>
  </si>
  <si>
    <t>Montáž parapetnej dosky plastovej šírky nad 300 mm, dĺžky 1000-1600 mm</t>
  </si>
  <si>
    <t>600363898</t>
  </si>
  <si>
    <t>206</t>
  </si>
  <si>
    <t>766694153</t>
  </si>
  <si>
    <t>Montáž parapetnej dosky plastovej šírky nad 300 mm, dĺžky 1600-2600 mm</t>
  </si>
  <si>
    <t>1532871232</t>
  </si>
  <si>
    <t>207</t>
  </si>
  <si>
    <t>6119000980</t>
  </si>
  <si>
    <t>Vnútorné parapetné dosky plastové komôrkové,B=300mm biela, mramor, buk, zlatý dub</t>
  </si>
  <si>
    <t>-662676332</t>
  </si>
  <si>
    <t>208</t>
  </si>
  <si>
    <t>6119001030</t>
  </si>
  <si>
    <t>Plastové krytky k vnútorným parapetom plastovým, pár vo farbe biela, zlatý dub, buk</t>
  </si>
  <si>
    <t>330400282</t>
  </si>
  <si>
    <t>14</t>
  </si>
  <si>
    <t>766694980</t>
  </si>
  <si>
    <t>Demontáž parapetnej dosky drevenej šírky do 300 mm, dĺžky do 1600 mm, -0,003t</t>
  </si>
  <si>
    <t>1349157796</t>
  </si>
  <si>
    <t>15</t>
  </si>
  <si>
    <t>766694981</t>
  </si>
  <si>
    <t>Demontáž parapetnej dosky drevenej šírky do 300 mm, dĺžky nad 1600 mm, -0,006t</t>
  </si>
  <si>
    <t>-205659519</t>
  </si>
  <si>
    <t>184</t>
  </si>
  <si>
    <t>766695212</t>
  </si>
  <si>
    <t>Montáž prahu dverí, jednokrídlových</t>
  </si>
  <si>
    <t>-1293543701</t>
  </si>
  <si>
    <t>221</t>
  </si>
  <si>
    <t>61187176PC</t>
  </si>
  <si>
    <t xml:space="preserve">Prah dubový </t>
  </si>
  <si>
    <t>398757273</t>
  </si>
  <si>
    <t>222</t>
  </si>
  <si>
    <t>76690PC1</t>
  </si>
  <si>
    <t>D+M podávacieho okna dreveného 800x1200 mm</t>
  </si>
  <si>
    <t>164845742</t>
  </si>
  <si>
    <t>223</t>
  </si>
  <si>
    <t>76690PC2</t>
  </si>
  <si>
    <t xml:space="preserve">Dodávka a montáž deliacich stienok do WC z DTD dosky v hlinikovom profile </t>
  </si>
  <si>
    <t>1164343616</t>
  </si>
  <si>
    <t>224</t>
  </si>
  <si>
    <t>998766202</t>
  </si>
  <si>
    <t>Presun hmot pre konštrukcie stolárske v objektoch výšky nad 6 do 12 m</t>
  </si>
  <si>
    <t>355421102</t>
  </si>
  <si>
    <t>225</t>
  </si>
  <si>
    <t>767163005</t>
  </si>
  <si>
    <t>Montáž zábradlia hliníkového, kotvenie do podlahy</t>
  </si>
  <si>
    <t>-1460562936</t>
  </si>
  <si>
    <t>226</t>
  </si>
  <si>
    <t>5534667120</t>
  </si>
  <si>
    <t>Zábradlie , hliníkové eloxované, výška do 120 cm, kotvenie do podlahy, exteriérové</t>
  </si>
  <si>
    <t>-1557004116</t>
  </si>
  <si>
    <t>209</t>
  </si>
  <si>
    <t>767661560</t>
  </si>
  <si>
    <t>Montáž interierovej hliníkovej žalúzie od šírky 120 cm do 200 cm dĺžky do 160 cm</t>
  </si>
  <si>
    <t>-2067781015</t>
  </si>
  <si>
    <t>210</t>
  </si>
  <si>
    <t>5534315350</t>
  </si>
  <si>
    <t>Interierová žalúzia hliníková  1500x1500 mm</t>
  </si>
  <si>
    <t>1117558564</t>
  </si>
  <si>
    <t>211</t>
  </si>
  <si>
    <t>5534315810</t>
  </si>
  <si>
    <t>Interierová žalúzia hliníková  2100x1500 mm</t>
  </si>
  <si>
    <t>1370675823</t>
  </si>
  <si>
    <t>228</t>
  </si>
  <si>
    <t>998767202</t>
  </si>
  <si>
    <t>Presun hmôt pre kovové stavebné doplnkové konštrukcie v objektoch výšky nad 6 do 12 m</t>
  </si>
  <si>
    <t>-1094737379</t>
  </si>
  <si>
    <t>227</t>
  </si>
  <si>
    <t>771275307</t>
  </si>
  <si>
    <t>Montáž obkladov schodiskových stupňov dlaždicami do flexibilného tmelu</t>
  </si>
  <si>
    <t>-1873581605</t>
  </si>
  <si>
    <t>145</t>
  </si>
  <si>
    <t>771415004</t>
  </si>
  <si>
    <t>Montáž soklíkov z obkladačiek do tmelu v. 80 mm</t>
  </si>
  <si>
    <t>1464343693</t>
  </si>
  <si>
    <t>142</t>
  </si>
  <si>
    <t>771575109</t>
  </si>
  <si>
    <t xml:space="preserve">Montáž podláh z dlaždíc keramických do tmelu </t>
  </si>
  <si>
    <t>-588284633</t>
  </si>
  <si>
    <t>143</t>
  </si>
  <si>
    <t>771575129</t>
  </si>
  <si>
    <t xml:space="preserve">Montáž podláh z dlaždíc keramických do tmelu v obmedzenom priestore </t>
  </si>
  <si>
    <t>744770809</t>
  </si>
  <si>
    <t>144</t>
  </si>
  <si>
    <t>59786503PC</t>
  </si>
  <si>
    <t>Keramická dlažba protišmyková</t>
  </si>
  <si>
    <t>-974649829</t>
  </si>
  <si>
    <t>146</t>
  </si>
  <si>
    <t>771576109</t>
  </si>
  <si>
    <t xml:space="preserve">Montáž podláh z dlaždíc keramických do tmelu flexibilného mrazuvzdorného </t>
  </si>
  <si>
    <t>1718097456</t>
  </si>
  <si>
    <t>147</t>
  </si>
  <si>
    <t>59786501PC1</t>
  </si>
  <si>
    <t>Keramická dlažba protišmyková mrazuvzdorná</t>
  </si>
  <si>
    <t>-2078079954</t>
  </si>
  <si>
    <t>148</t>
  </si>
  <si>
    <t>998771202</t>
  </si>
  <si>
    <t>Presun hmôt pre podlahy z dlaždíc v objektoch výšky nad 6 do 12 m</t>
  </si>
  <si>
    <t>-1719298673</t>
  </si>
  <si>
    <t>159</t>
  </si>
  <si>
    <t>776420010</t>
  </si>
  <si>
    <t>Lepenie podlahových soklov z PVC</t>
  </si>
  <si>
    <t>-123901617</t>
  </si>
  <si>
    <t>160</t>
  </si>
  <si>
    <t>2841291860</t>
  </si>
  <si>
    <t>Soklík PVC</t>
  </si>
  <si>
    <t>1695093329</t>
  </si>
  <si>
    <t>33</t>
  </si>
  <si>
    <t>776511820</t>
  </si>
  <si>
    <t>Odstránenie povlakových podláh z nášľapnej plochy lepených s podložkou,  -0,00100t</t>
  </si>
  <si>
    <t>259229066</t>
  </si>
  <si>
    <t>158</t>
  </si>
  <si>
    <t>776541300</t>
  </si>
  <si>
    <t xml:space="preserve">Lepenie povlakových podláh PVC vinyl </t>
  </si>
  <si>
    <t>-1426791748</t>
  </si>
  <si>
    <t>157</t>
  </si>
  <si>
    <t>2841305110</t>
  </si>
  <si>
    <t>Vinylová podlaha</t>
  </si>
  <si>
    <t>-1363358843</t>
  </si>
  <si>
    <t>161</t>
  </si>
  <si>
    <t>998776202</t>
  </si>
  <si>
    <t>Presun hmôt pre podlahy povlakové v objektoch výšky nad 6 do 12 m</t>
  </si>
  <si>
    <t>-932921995</t>
  </si>
  <si>
    <t>253</t>
  </si>
  <si>
    <t>7775110PC</t>
  </si>
  <si>
    <t>Liata podlaha</t>
  </si>
  <si>
    <t>-1042398954</t>
  </si>
  <si>
    <t>254</t>
  </si>
  <si>
    <t>998777202</t>
  </si>
  <si>
    <t>Presun hmôt pre podlahy syntetické v objektoch výšky nad 6 do 12 m</t>
  </si>
  <si>
    <t>-1195155073</t>
  </si>
  <si>
    <t>162</t>
  </si>
  <si>
    <t>781445207</t>
  </si>
  <si>
    <t xml:space="preserve">Montáž obkladov vnútor. stien z obkladačiek kladených do tmelu flexibilného </t>
  </si>
  <si>
    <t>1188989487</t>
  </si>
  <si>
    <t>163</t>
  </si>
  <si>
    <t>5976582000</t>
  </si>
  <si>
    <t xml:space="preserve">Obkladačky keramické glazované jednofarebné hladké </t>
  </si>
  <si>
    <t>-1886440645</t>
  </si>
  <si>
    <t>229</t>
  </si>
  <si>
    <t>998781202</t>
  </si>
  <si>
    <t>Presun hmôt pre obklady keramické v objektoch výšky nad 6 do 12 m</t>
  </si>
  <si>
    <t>981437386</t>
  </si>
  <si>
    <t>241</t>
  </si>
  <si>
    <t>783225100</t>
  </si>
  <si>
    <t xml:space="preserve">Nátery kov.stav.doplnk.konštr. syntetické na vzduchu schnúce dvojnás. 1x s emailov. - 105µm </t>
  </si>
  <si>
    <t>1581771815</t>
  </si>
  <si>
    <t>242</t>
  </si>
  <si>
    <t>783226100</t>
  </si>
  <si>
    <t>Nátery kov.stav.doplnk.konštr. syntetické na vzduchu schnúce základný - 35µm</t>
  </si>
  <si>
    <t>-403991380</t>
  </si>
  <si>
    <t>155</t>
  </si>
  <si>
    <t>783782203</t>
  </si>
  <si>
    <t>Nátery tesárskych konštrukcií povrchová impregnácia Bochemitom QB</t>
  </si>
  <si>
    <t>-1030580187</t>
  </si>
  <si>
    <t>243</t>
  </si>
  <si>
    <t>784410100</t>
  </si>
  <si>
    <t>Penetrovanie jednonásobné jemnozrnných podkladov výšky do 3,80 m</t>
  </si>
  <si>
    <t>1713527964</t>
  </si>
  <si>
    <t>244</t>
  </si>
  <si>
    <t>784452271</t>
  </si>
  <si>
    <t xml:space="preserve">Maľby z maliarskych zmesí Primalex, Farmal, ručne nanášané dvojnásobné základné na podklad jemnozrnný výšky do 3,80 m   </t>
  </si>
  <si>
    <t>-1751552792</t>
  </si>
  <si>
    <t>255</t>
  </si>
  <si>
    <t>21000</t>
  </si>
  <si>
    <t>Elektroinštalácia- podrobný rozpočet spracovaný</t>
  </si>
  <si>
    <t>1570725349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</si>
</sst>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  <font>
      <sz val="9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2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6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8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9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9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6" fillId="0" borderId="16" xfId="0" applyNumberFormat="1" applyFont="1" applyBorder="1" applyAlignment="1">
      <alignment vertical="center"/>
    </xf>
    <xf numFmtId="4" fontId="26" fillId="0" borderId="17" xfId="0" applyNumberFormat="1" applyFont="1" applyBorder="1" applyAlignment="1">
      <alignment vertical="center"/>
    </xf>
    <xf numFmtId="166" fontId="26" fillId="0" borderId="17" xfId="0" applyNumberFormat="1" applyFont="1" applyBorder="1" applyAlignment="1">
      <alignment vertical="center"/>
    </xf>
    <xf numFmtId="4" fontId="26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22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9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7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4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1" fillId="0" borderId="25" xfId="0" applyFont="1" applyBorder="1" applyAlignment="1" applyProtection="1">
      <alignment horizontal="center" vertical="center"/>
      <protection locked="0"/>
    </xf>
    <xf numFmtId="49" fontId="31" fillId="0" borderId="25" xfId="0" applyNumberFormat="1" applyFont="1" applyBorder="1" applyAlignment="1" applyProtection="1">
      <alignment horizontal="left" vertical="center" wrapText="1"/>
      <protection locked="0"/>
    </xf>
    <xf numFmtId="0" fontId="31" fillId="0" borderId="25" xfId="0" applyFont="1" applyBorder="1" applyAlignment="1" applyProtection="1">
      <alignment horizontal="center" vertical="center" wrapText="1"/>
      <protection locked="0"/>
    </xf>
    <xf numFmtId="167" fontId="31" fillId="0" borderId="25" xfId="0" applyNumberFormat="1" applyFont="1" applyBorder="1" applyAlignment="1" applyProtection="1">
      <alignment vertical="center"/>
      <protection locked="0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0" fontId="0" fillId="6" borderId="25" xfId="0" applyFont="1" applyFill="1" applyBorder="1" applyAlignment="1" applyProtection="1">
      <alignment horizontal="center" vertical="center"/>
      <protection locked="0"/>
    </xf>
    <xf numFmtId="49" fontId="0" fillId="6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6" borderId="25" xfId="0" applyFont="1" applyFill="1" applyBorder="1" applyAlignment="1" applyProtection="1">
      <alignment horizontal="center" vertical="center" wrapText="1"/>
      <protection locked="0"/>
    </xf>
    <xf numFmtId="167" fontId="0" fillId="6" borderId="25" xfId="0" applyNumberFormat="1" applyFont="1" applyFill="1" applyBorder="1" applyAlignment="1" applyProtection="1">
      <alignment vertical="center"/>
      <protection locked="0"/>
    </xf>
    <xf numFmtId="14" fontId="2" fillId="0" borderId="0" xfId="0" applyNumberFormat="1" applyFont="1" applyBorder="1" applyAlignment="1">
      <alignment horizontal="left" vertical="center"/>
    </xf>
    <xf numFmtId="167" fontId="31" fillId="0" borderId="25" xfId="0" applyNumberFormat="1" applyFont="1" applyFill="1" applyBorder="1" applyAlignment="1" applyProtection="1">
      <alignment vertical="center"/>
      <protection locked="0"/>
    </xf>
    <xf numFmtId="167" fontId="0" fillId="0" borderId="25" xfId="0" applyNumberFormat="1" applyFont="1" applyFill="1" applyBorder="1" applyAlignment="1" applyProtection="1">
      <alignment vertical="center"/>
      <protection locked="0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4" fillId="0" borderId="0" xfId="0" applyFont="1" applyBorder="1" applyAlignment="1">
      <alignment horizontal="left" vertical="center" wrapText="1"/>
    </xf>
    <xf numFmtId="4" fontId="22" fillId="0" borderId="0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4" fontId="22" fillId="5" borderId="0" xfId="0" applyNumberFormat="1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4" fontId="25" fillId="0" borderId="0" xfId="0" applyNumberFormat="1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4" fontId="9" fillId="0" borderId="0" xfId="0" applyNumberFormat="1" applyFont="1" applyBorder="1" applyAlignment="1">
      <alignment vertical="center"/>
    </xf>
    <xf numFmtId="4" fontId="16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165" fontId="33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4" fontId="16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0" fontId="2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31" fillId="0" borderId="25" xfId="0" applyFont="1" applyBorder="1" applyAlignment="1" applyProtection="1">
      <alignment horizontal="left" vertical="center" wrapText="1"/>
      <protection locked="0"/>
    </xf>
    <xf numFmtId="4" fontId="31" fillId="0" borderId="25" xfId="0" applyNumberFormat="1" applyFont="1" applyBorder="1" applyAlignment="1" applyProtection="1">
      <alignment vertical="center"/>
      <protection locked="0"/>
    </xf>
    <xf numFmtId="0" fontId="0" fillId="6" borderId="25" xfId="0" applyFont="1" applyFill="1" applyBorder="1" applyAlignment="1" applyProtection="1">
      <alignment horizontal="left" vertical="center" wrapText="1"/>
      <protection locked="0"/>
    </xf>
    <xf numFmtId="4" fontId="0" fillId="6" borderId="25" xfId="0" applyNumberFormat="1" applyFont="1" applyFill="1" applyBorder="1" applyAlignment="1" applyProtection="1">
      <alignment vertical="center"/>
      <protection locked="0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0" fontId="11" fillId="2" borderId="0" xfId="1" applyFont="1" applyFill="1" applyAlignment="1" applyProtection="1">
      <alignment horizontal="center" vertical="center"/>
    </xf>
    <xf numFmtId="4" fontId="22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K93"/>
  <sheetViews>
    <sheetView showGridLines="0" tabSelected="1" workbookViewId="0">
      <pane ySplit="1" topLeftCell="A81" activePane="bottomLeft" state="frozen"/>
      <selection pane="bottomLeft" activeCell="AL80" sqref="AL80:AM80"/>
    </sheetView>
  </sheetViews>
  <sheetFormatPr defaultRowHeight="12"/>
  <cols>
    <col min="1" max="1" width="8.25" customWidth="1"/>
    <col min="2" max="2" width="1.75" customWidth="1"/>
    <col min="3" max="3" width="4.125" customWidth="1"/>
    <col min="4" max="33" width="2.375" customWidth="1"/>
    <col min="34" max="34" width="3.25" customWidth="1"/>
    <col min="35" max="37" width="2.375" customWidth="1"/>
    <col min="38" max="38" width="8.25" customWidth="1"/>
    <col min="39" max="39" width="8.375" customWidth="1"/>
    <col min="40" max="40" width="13.25" customWidth="1"/>
    <col min="41" max="41" width="7.375" customWidth="1"/>
    <col min="42" max="42" width="4.125" customWidth="1"/>
    <col min="43" max="43" width="1.75" customWidth="1"/>
    <col min="44" max="44" width="13.75" customWidth="1"/>
    <col min="45" max="46" width="25.875" hidden="1" customWidth="1"/>
    <col min="47" max="47" width="25" hidden="1" customWidth="1"/>
    <col min="48" max="52" width="21.75" hidden="1" customWidth="1"/>
    <col min="53" max="53" width="19.125" hidden="1" customWidth="1"/>
    <col min="54" max="54" width="25" hidden="1" customWidth="1"/>
    <col min="55" max="56" width="19.125" hidden="1" customWidth="1"/>
    <col min="57" max="57" width="66.375" customWidth="1"/>
    <col min="71" max="89" width="9.25" hidden="1"/>
  </cols>
  <sheetData>
    <row r="1" spans="1:73" ht="21.5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" customHeight="1">
      <c r="C2" s="158" t="s">
        <v>7</v>
      </c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  <c r="W2" s="159"/>
      <c r="X2" s="159"/>
      <c r="Y2" s="159"/>
      <c r="Z2" s="159"/>
      <c r="AA2" s="159"/>
      <c r="AB2" s="159"/>
      <c r="AC2" s="159"/>
      <c r="AD2" s="159"/>
      <c r="AE2" s="159"/>
      <c r="AF2" s="159"/>
      <c r="AG2" s="159"/>
      <c r="AH2" s="159"/>
      <c r="AI2" s="159"/>
      <c r="AJ2" s="159"/>
      <c r="AK2" s="159"/>
      <c r="AL2" s="159"/>
      <c r="AM2" s="159"/>
      <c r="AN2" s="159"/>
      <c r="AO2" s="159"/>
      <c r="AP2" s="159"/>
      <c r="AR2" s="185" t="s">
        <v>8</v>
      </c>
      <c r="AS2" s="186"/>
      <c r="AT2" s="186"/>
      <c r="AU2" s="186"/>
      <c r="AV2" s="186"/>
      <c r="AW2" s="186"/>
      <c r="AX2" s="186"/>
      <c r="AY2" s="186"/>
      <c r="AZ2" s="186"/>
      <c r="BA2" s="186"/>
      <c r="BB2" s="186"/>
      <c r="BC2" s="186"/>
      <c r="BD2" s="186"/>
      <c r="BE2" s="186"/>
      <c r="BS2" s="18" t="s">
        <v>9</v>
      </c>
      <c r="BT2" s="18" t="s">
        <v>10</v>
      </c>
    </row>
    <row r="3" spans="1:73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10</v>
      </c>
    </row>
    <row r="4" spans="1:73" ht="36.9" customHeight="1">
      <c r="B4" s="22"/>
      <c r="C4" s="160" t="s">
        <v>11</v>
      </c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  <c r="AD4" s="161"/>
      <c r="AE4" s="161"/>
      <c r="AF4" s="161"/>
      <c r="AG4" s="161"/>
      <c r="AH4" s="161"/>
      <c r="AI4" s="161"/>
      <c r="AJ4" s="161"/>
      <c r="AK4" s="161"/>
      <c r="AL4" s="161"/>
      <c r="AM4" s="161"/>
      <c r="AN4" s="161"/>
      <c r="AO4" s="161"/>
      <c r="AP4" s="161"/>
      <c r="AQ4" s="23"/>
      <c r="AS4" s="17" t="s">
        <v>12</v>
      </c>
      <c r="BS4" s="18" t="s">
        <v>13</v>
      </c>
    </row>
    <row r="5" spans="1:73" ht="14.4" customHeight="1">
      <c r="B5" s="22"/>
      <c r="C5" s="24"/>
      <c r="D5" s="25" t="s">
        <v>14</v>
      </c>
      <c r="E5" s="24"/>
      <c r="F5" s="24"/>
      <c r="G5" s="24"/>
      <c r="H5" s="24"/>
      <c r="I5" s="24"/>
      <c r="J5" s="24"/>
      <c r="K5" s="162" t="s">
        <v>15</v>
      </c>
      <c r="L5" s="163"/>
      <c r="M5" s="163"/>
      <c r="N5" s="163"/>
      <c r="O5" s="163"/>
      <c r="P5" s="163"/>
      <c r="Q5" s="163"/>
      <c r="R5" s="163"/>
      <c r="S5" s="163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3"/>
      <c r="AK5" s="163"/>
      <c r="AL5" s="163"/>
      <c r="AM5" s="163"/>
      <c r="AN5" s="163"/>
      <c r="AO5" s="163"/>
      <c r="AP5" s="24"/>
      <c r="AQ5" s="23"/>
      <c r="BS5" s="18" t="s">
        <v>9</v>
      </c>
    </row>
    <row r="6" spans="1:73" ht="36.9" customHeight="1">
      <c r="B6" s="22"/>
      <c r="C6" s="24"/>
      <c r="D6" s="27" t="s">
        <v>16</v>
      </c>
      <c r="E6" s="24"/>
      <c r="F6" s="24"/>
      <c r="G6" s="24"/>
      <c r="H6" s="24"/>
      <c r="I6" s="24"/>
      <c r="J6" s="24"/>
      <c r="K6" s="164" t="s">
        <v>17</v>
      </c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  <c r="AK6" s="163"/>
      <c r="AL6" s="163"/>
      <c r="AM6" s="163"/>
      <c r="AN6" s="163"/>
      <c r="AO6" s="163"/>
      <c r="AP6" s="24"/>
      <c r="AQ6" s="23"/>
      <c r="BS6" s="18" t="s">
        <v>9</v>
      </c>
    </row>
    <row r="7" spans="1:73" ht="14.4" customHeight="1">
      <c r="B7" s="22"/>
      <c r="C7" s="24"/>
      <c r="D7" s="28" t="s">
        <v>18</v>
      </c>
      <c r="E7" s="24"/>
      <c r="F7" s="24"/>
      <c r="G7" s="24"/>
      <c r="H7" s="24"/>
      <c r="I7" s="24"/>
      <c r="J7" s="24"/>
      <c r="K7" s="26" t="s">
        <v>5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8" t="s">
        <v>19</v>
      </c>
      <c r="AL7" s="24"/>
      <c r="AM7" s="24"/>
      <c r="AN7" s="26" t="s">
        <v>5</v>
      </c>
      <c r="AO7" s="24"/>
      <c r="AP7" s="24"/>
      <c r="AQ7" s="23"/>
      <c r="BS7" s="18" t="s">
        <v>9</v>
      </c>
    </row>
    <row r="8" spans="1:73" ht="14.4" customHeight="1">
      <c r="B8" s="22"/>
      <c r="C8" s="24"/>
      <c r="D8" s="28" t="s">
        <v>20</v>
      </c>
      <c r="E8" s="24"/>
      <c r="F8" s="24"/>
      <c r="G8" s="24"/>
      <c r="H8" s="24"/>
      <c r="I8" s="24"/>
      <c r="J8" s="24"/>
      <c r="K8" s="26" t="s">
        <v>21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8" t="s">
        <v>22</v>
      </c>
      <c r="AL8" s="24"/>
      <c r="AM8" s="24"/>
      <c r="AN8" s="152"/>
      <c r="AO8" s="24"/>
      <c r="AP8" s="24"/>
      <c r="AQ8" s="23"/>
      <c r="BS8" s="18" t="s">
        <v>9</v>
      </c>
    </row>
    <row r="9" spans="1:73" ht="14.4" customHeight="1">
      <c r="B9" s="22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3"/>
      <c r="BS9" s="18" t="s">
        <v>9</v>
      </c>
    </row>
    <row r="10" spans="1:73" ht="14.4" customHeight="1">
      <c r="B10" s="22"/>
      <c r="C10" s="24"/>
      <c r="D10" s="28" t="s">
        <v>23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8" t="s">
        <v>24</v>
      </c>
      <c r="AL10" s="24"/>
      <c r="AM10" s="24"/>
      <c r="AN10" s="26" t="s">
        <v>5</v>
      </c>
      <c r="AO10" s="24"/>
      <c r="AP10" s="24"/>
      <c r="AQ10" s="23"/>
      <c r="BS10" s="18" t="s">
        <v>9</v>
      </c>
    </row>
    <row r="11" spans="1:73" ht="18.5" customHeight="1">
      <c r="B11" s="22"/>
      <c r="C11" s="24"/>
      <c r="D11" s="24"/>
      <c r="E11" s="26" t="s">
        <v>25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8" t="s">
        <v>26</v>
      </c>
      <c r="AL11" s="24"/>
      <c r="AM11" s="24"/>
      <c r="AN11" s="26" t="s">
        <v>5</v>
      </c>
      <c r="AO11" s="24"/>
      <c r="AP11" s="24"/>
      <c r="AQ11" s="23"/>
      <c r="BS11" s="18" t="s">
        <v>9</v>
      </c>
    </row>
    <row r="12" spans="1:73" ht="6.9" customHeight="1">
      <c r="B12" s="22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3"/>
      <c r="BS12" s="18" t="s">
        <v>9</v>
      </c>
    </row>
    <row r="13" spans="1:73" ht="14.4" customHeight="1">
      <c r="B13" s="22"/>
      <c r="C13" s="24"/>
      <c r="D13" s="28" t="s">
        <v>27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8" t="s">
        <v>24</v>
      </c>
      <c r="AL13" s="24"/>
      <c r="AM13" s="24"/>
      <c r="AN13" s="26" t="s">
        <v>5</v>
      </c>
      <c r="AO13" s="24"/>
      <c r="AP13" s="24"/>
      <c r="AQ13" s="23"/>
      <c r="BS13" s="18" t="s">
        <v>9</v>
      </c>
    </row>
    <row r="14" spans="1:73">
      <c r="B14" s="22"/>
      <c r="C14" s="24"/>
      <c r="D14" s="24"/>
      <c r="E14" s="26" t="s">
        <v>28</v>
      </c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8" t="s">
        <v>26</v>
      </c>
      <c r="AL14" s="24"/>
      <c r="AM14" s="24"/>
      <c r="AN14" s="26" t="s">
        <v>5</v>
      </c>
      <c r="AO14" s="24"/>
      <c r="AP14" s="24"/>
      <c r="AQ14" s="23"/>
      <c r="BS14" s="18" t="s">
        <v>9</v>
      </c>
    </row>
    <row r="15" spans="1:73" ht="6.9" customHeight="1">
      <c r="B15" s="22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3"/>
      <c r="BS15" s="18" t="s">
        <v>6</v>
      </c>
    </row>
    <row r="16" spans="1:73" ht="14.4" customHeight="1">
      <c r="B16" s="22"/>
      <c r="C16" s="24"/>
      <c r="D16" s="28" t="s">
        <v>29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8" t="s">
        <v>24</v>
      </c>
      <c r="AL16" s="24"/>
      <c r="AM16" s="24"/>
      <c r="AN16" s="26" t="s">
        <v>5</v>
      </c>
      <c r="AO16" s="24"/>
      <c r="AP16" s="24"/>
      <c r="AQ16" s="23"/>
      <c r="BS16" s="18" t="s">
        <v>6</v>
      </c>
    </row>
    <row r="17" spans="2:71" ht="18.5" customHeight="1">
      <c r="B17" s="22"/>
      <c r="C17" s="24"/>
      <c r="D17" s="24"/>
      <c r="E17" s="26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8" t="s">
        <v>26</v>
      </c>
      <c r="AL17" s="24"/>
      <c r="AM17" s="24"/>
      <c r="AN17" s="26" t="s">
        <v>5</v>
      </c>
      <c r="AO17" s="24"/>
      <c r="AP17" s="24"/>
      <c r="AQ17" s="23"/>
      <c r="BS17" s="18" t="s">
        <v>31</v>
      </c>
    </row>
    <row r="18" spans="2:71" ht="6.9" customHeight="1">
      <c r="B18" s="22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3"/>
      <c r="BS18" s="18" t="s">
        <v>9</v>
      </c>
    </row>
    <row r="19" spans="2:71" ht="14.4" customHeight="1">
      <c r="B19" s="22"/>
      <c r="C19" s="24"/>
      <c r="D19" s="28" t="s">
        <v>32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8" t="s">
        <v>24</v>
      </c>
      <c r="AL19" s="24"/>
      <c r="AM19" s="24"/>
      <c r="AN19" s="26" t="s">
        <v>5</v>
      </c>
      <c r="AO19" s="24"/>
      <c r="AP19" s="24"/>
      <c r="AQ19" s="23"/>
      <c r="BS19" s="18" t="s">
        <v>9</v>
      </c>
    </row>
    <row r="20" spans="2:71" ht="18.5" customHeight="1">
      <c r="B20" s="22"/>
      <c r="C20" s="24"/>
      <c r="D20" s="24"/>
      <c r="E20" s="26" t="s">
        <v>28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8" t="s">
        <v>26</v>
      </c>
      <c r="AL20" s="24"/>
      <c r="AM20" s="24"/>
      <c r="AN20" s="26" t="s">
        <v>5</v>
      </c>
      <c r="AO20" s="24"/>
      <c r="AP20" s="24"/>
      <c r="AQ20" s="23"/>
    </row>
    <row r="21" spans="2:71" ht="6.9" customHeight="1">
      <c r="B21" s="22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3"/>
    </row>
    <row r="22" spans="2:71">
      <c r="B22" s="22"/>
      <c r="C22" s="24"/>
      <c r="D22" s="28" t="s">
        <v>33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3"/>
    </row>
    <row r="23" spans="2:71" ht="16.5" customHeight="1">
      <c r="B23" s="22"/>
      <c r="C23" s="24"/>
      <c r="D23" s="24"/>
      <c r="E23" s="165" t="s">
        <v>5</v>
      </c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  <c r="T23" s="165"/>
      <c r="U23" s="165"/>
      <c r="V23" s="165"/>
      <c r="W23" s="165"/>
      <c r="X23" s="165"/>
      <c r="Y23" s="165"/>
      <c r="Z23" s="165"/>
      <c r="AA23" s="165"/>
      <c r="AB23" s="165"/>
      <c r="AC23" s="165"/>
      <c r="AD23" s="165"/>
      <c r="AE23" s="165"/>
      <c r="AF23" s="165"/>
      <c r="AG23" s="165"/>
      <c r="AH23" s="165"/>
      <c r="AI23" s="165"/>
      <c r="AJ23" s="165"/>
      <c r="AK23" s="165"/>
      <c r="AL23" s="165"/>
      <c r="AM23" s="165"/>
      <c r="AN23" s="165"/>
      <c r="AO23" s="24"/>
      <c r="AP23" s="24"/>
      <c r="AQ23" s="23"/>
    </row>
    <row r="24" spans="2:71" ht="6.9" customHeight="1">
      <c r="B24" s="22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3"/>
    </row>
    <row r="25" spans="2:71" ht="6.9" customHeight="1">
      <c r="B25" s="22"/>
      <c r="C25" s="24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4"/>
      <c r="AQ25" s="23"/>
    </row>
    <row r="26" spans="2:71" ht="14.4" customHeight="1">
      <c r="B26" s="22"/>
      <c r="C26" s="24"/>
      <c r="D26" s="30" t="s">
        <v>34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189" t="e">
        <f>ROUND(AG87,2)</f>
        <v>#REF!</v>
      </c>
      <c r="AL26" s="163"/>
      <c r="AM26" s="163"/>
      <c r="AN26" s="163"/>
      <c r="AO26" s="163"/>
      <c r="AP26" s="24"/>
      <c r="AQ26" s="23"/>
    </row>
    <row r="27" spans="2:71" ht="14.4" customHeight="1">
      <c r="B27" s="22"/>
      <c r="C27" s="24"/>
      <c r="D27" s="30" t="s">
        <v>35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189">
        <f>ROUND(AG90,2)</f>
        <v>0</v>
      </c>
      <c r="AL27" s="189"/>
      <c r="AM27" s="189"/>
      <c r="AN27" s="189"/>
      <c r="AO27" s="189"/>
      <c r="AP27" s="24"/>
      <c r="AQ27" s="23"/>
    </row>
    <row r="28" spans="2:71" s="1" customFormat="1" ht="6.9" customHeight="1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3"/>
    </row>
    <row r="29" spans="2:71" s="1" customFormat="1" ht="26" customHeight="1">
      <c r="B29" s="31"/>
      <c r="C29" s="32"/>
      <c r="D29" s="34" t="s">
        <v>36</v>
      </c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190" t="e">
        <f>ROUND(AK26+AK27,2)</f>
        <v>#REF!</v>
      </c>
      <c r="AL29" s="191"/>
      <c r="AM29" s="191"/>
      <c r="AN29" s="191"/>
      <c r="AO29" s="191"/>
      <c r="AP29" s="32"/>
      <c r="AQ29" s="33"/>
    </row>
    <row r="30" spans="2:71" s="1" customFormat="1" ht="6.9" customHeight="1">
      <c r="B30" s="31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3"/>
    </row>
    <row r="31" spans="2:71" s="2" customFormat="1" ht="14.4" customHeight="1">
      <c r="B31" s="36"/>
      <c r="C31" s="37"/>
      <c r="D31" s="38" t="s">
        <v>37</v>
      </c>
      <c r="E31" s="37"/>
      <c r="F31" s="38" t="s">
        <v>38</v>
      </c>
      <c r="G31" s="37"/>
      <c r="H31" s="37"/>
      <c r="I31" s="37"/>
      <c r="J31" s="37"/>
      <c r="K31" s="37"/>
      <c r="L31" s="155">
        <v>0.2</v>
      </c>
      <c r="M31" s="156"/>
      <c r="N31" s="156"/>
      <c r="O31" s="156"/>
      <c r="P31" s="37"/>
      <c r="Q31" s="37"/>
      <c r="R31" s="37"/>
      <c r="S31" s="37"/>
      <c r="T31" s="40" t="s">
        <v>39</v>
      </c>
      <c r="U31" s="37"/>
      <c r="V31" s="37"/>
      <c r="W31" s="157">
        <f>ROUND(AZ87+SUM(CD91),2)</f>
        <v>0</v>
      </c>
      <c r="X31" s="156"/>
      <c r="Y31" s="156"/>
      <c r="Z31" s="156"/>
      <c r="AA31" s="156"/>
      <c r="AB31" s="156"/>
      <c r="AC31" s="156"/>
      <c r="AD31" s="156"/>
      <c r="AE31" s="156"/>
      <c r="AF31" s="37"/>
      <c r="AG31" s="37"/>
      <c r="AH31" s="37"/>
      <c r="AI31" s="37"/>
      <c r="AJ31" s="37"/>
      <c r="AK31" s="157">
        <f>ROUND(AV87+SUM(BY91),2)</f>
        <v>0</v>
      </c>
      <c r="AL31" s="156"/>
      <c r="AM31" s="156"/>
      <c r="AN31" s="156"/>
      <c r="AO31" s="156"/>
      <c r="AP31" s="37"/>
      <c r="AQ31" s="41"/>
    </row>
    <row r="32" spans="2:71" s="2" customFormat="1" ht="14.4" customHeight="1">
      <c r="B32" s="36"/>
      <c r="C32" s="37"/>
      <c r="D32" s="37"/>
      <c r="E32" s="37"/>
      <c r="F32" s="38" t="s">
        <v>40</v>
      </c>
      <c r="G32" s="37"/>
      <c r="H32" s="37"/>
      <c r="I32" s="37"/>
      <c r="J32" s="37"/>
      <c r="K32" s="37"/>
      <c r="L32" s="155">
        <v>0.2</v>
      </c>
      <c r="M32" s="156"/>
      <c r="N32" s="156"/>
      <c r="O32" s="156"/>
      <c r="P32" s="37"/>
      <c r="Q32" s="37"/>
      <c r="R32" s="37"/>
      <c r="S32" s="37"/>
      <c r="T32" s="40" t="s">
        <v>39</v>
      </c>
      <c r="U32" s="37"/>
      <c r="V32" s="37"/>
      <c r="W32" s="157">
        <f>ROUND(BA87+SUM(CE91),2)</f>
        <v>0</v>
      </c>
      <c r="X32" s="156"/>
      <c r="Y32" s="156"/>
      <c r="Z32" s="156"/>
      <c r="AA32" s="156"/>
      <c r="AB32" s="156"/>
      <c r="AC32" s="156"/>
      <c r="AD32" s="156"/>
      <c r="AE32" s="156"/>
      <c r="AF32" s="37"/>
      <c r="AG32" s="37"/>
      <c r="AH32" s="37"/>
      <c r="AI32" s="37"/>
      <c r="AJ32" s="37"/>
      <c r="AK32" s="157">
        <f>ROUND(AW87+SUM(BZ91),2)</f>
        <v>0</v>
      </c>
      <c r="AL32" s="156"/>
      <c r="AM32" s="156"/>
      <c r="AN32" s="156"/>
      <c r="AO32" s="156"/>
      <c r="AP32" s="37"/>
      <c r="AQ32" s="41"/>
    </row>
    <row r="33" spans="2:43" s="2" customFormat="1" ht="14.4" hidden="1" customHeight="1">
      <c r="B33" s="36"/>
      <c r="C33" s="37"/>
      <c r="D33" s="37"/>
      <c r="E33" s="37"/>
      <c r="F33" s="38" t="s">
        <v>41</v>
      </c>
      <c r="G33" s="37"/>
      <c r="H33" s="37"/>
      <c r="I33" s="37"/>
      <c r="J33" s="37"/>
      <c r="K33" s="37"/>
      <c r="L33" s="155">
        <v>0.2</v>
      </c>
      <c r="M33" s="156"/>
      <c r="N33" s="156"/>
      <c r="O33" s="156"/>
      <c r="P33" s="37"/>
      <c r="Q33" s="37"/>
      <c r="R33" s="37"/>
      <c r="S33" s="37"/>
      <c r="T33" s="40" t="s">
        <v>39</v>
      </c>
      <c r="U33" s="37"/>
      <c r="V33" s="37"/>
      <c r="W33" s="157">
        <f>ROUND(BB87+SUM(CF91),2)</f>
        <v>0</v>
      </c>
      <c r="X33" s="156"/>
      <c r="Y33" s="156"/>
      <c r="Z33" s="156"/>
      <c r="AA33" s="156"/>
      <c r="AB33" s="156"/>
      <c r="AC33" s="156"/>
      <c r="AD33" s="156"/>
      <c r="AE33" s="156"/>
      <c r="AF33" s="37"/>
      <c r="AG33" s="37"/>
      <c r="AH33" s="37"/>
      <c r="AI33" s="37"/>
      <c r="AJ33" s="37"/>
      <c r="AK33" s="157">
        <v>0</v>
      </c>
      <c r="AL33" s="156"/>
      <c r="AM33" s="156"/>
      <c r="AN33" s="156"/>
      <c r="AO33" s="156"/>
      <c r="AP33" s="37"/>
      <c r="AQ33" s="41"/>
    </row>
    <row r="34" spans="2:43" s="2" customFormat="1" ht="14.4" hidden="1" customHeight="1">
      <c r="B34" s="36"/>
      <c r="C34" s="37"/>
      <c r="D34" s="37"/>
      <c r="E34" s="37"/>
      <c r="F34" s="38" t="s">
        <v>42</v>
      </c>
      <c r="G34" s="37"/>
      <c r="H34" s="37"/>
      <c r="I34" s="37"/>
      <c r="J34" s="37"/>
      <c r="K34" s="37"/>
      <c r="L34" s="155">
        <v>0.2</v>
      </c>
      <c r="M34" s="156"/>
      <c r="N34" s="156"/>
      <c r="O34" s="156"/>
      <c r="P34" s="37"/>
      <c r="Q34" s="37"/>
      <c r="R34" s="37"/>
      <c r="S34" s="37"/>
      <c r="T34" s="40" t="s">
        <v>39</v>
      </c>
      <c r="U34" s="37"/>
      <c r="V34" s="37"/>
      <c r="W34" s="157">
        <f>ROUND(BC87+SUM(CG91),2)</f>
        <v>0</v>
      </c>
      <c r="X34" s="156"/>
      <c r="Y34" s="156"/>
      <c r="Z34" s="156"/>
      <c r="AA34" s="156"/>
      <c r="AB34" s="156"/>
      <c r="AC34" s="156"/>
      <c r="AD34" s="156"/>
      <c r="AE34" s="156"/>
      <c r="AF34" s="37"/>
      <c r="AG34" s="37"/>
      <c r="AH34" s="37"/>
      <c r="AI34" s="37"/>
      <c r="AJ34" s="37"/>
      <c r="AK34" s="157">
        <v>0</v>
      </c>
      <c r="AL34" s="156"/>
      <c r="AM34" s="156"/>
      <c r="AN34" s="156"/>
      <c r="AO34" s="156"/>
      <c r="AP34" s="37"/>
      <c r="AQ34" s="41"/>
    </row>
    <row r="35" spans="2:43" s="2" customFormat="1" ht="14.4" hidden="1" customHeight="1">
      <c r="B35" s="36"/>
      <c r="C35" s="37"/>
      <c r="D35" s="37"/>
      <c r="E35" s="37"/>
      <c r="F35" s="38" t="s">
        <v>43</v>
      </c>
      <c r="G35" s="37"/>
      <c r="H35" s="37"/>
      <c r="I35" s="37"/>
      <c r="J35" s="37"/>
      <c r="K35" s="37"/>
      <c r="L35" s="155">
        <v>0</v>
      </c>
      <c r="M35" s="156"/>
      <c r="N35" s="156"/>
      <c r="O35" s="156"/>
      <c r="P35" s="37"/>
      <c r="Q35" s="37"/>
      <c r="R35" s="37"/>
      <c r="S35" s="37"/>
      <c r="T35" s="40" t="s">
        <v>39</v>
      </c>
      <c r="U35" s="37"/>
      <c r="V35" s="37"/>
      <c r="W35" s="157">
        <f>ROUND(BD87+SUM(CH91),2)</f>
        <v>0</v>
      </c>
      <c r="X35" s="156"/>
      <c r="Y35" s="156"/>
      <c r="Z35" s="156"/>
      <c r="AA35" s="156"/>
      <c r="AB35" s="156"/>
      <c r="AC35" s="156"/>
      <c r="AD35" s="156"/>
      <c r="AE35" s="156"/>
      <c r="AF35" s="37"/>
      <c r="AG35" s="37"/>
      <c r="AH35" s="37"/>
      <c r="AI35" s="37"/>
      <c r="AJ35" s="37"/>
      <c r="AK35" s="157">
        <v>0</v>
      </c>
      <c r="AL35" s="156"/>
      <c r="AM35" s="156"/>
      <c r="AN35" s="156"/>
      <c r="AO35" s="156"/>
      <c r="AP35" s="37"/>
      <c r="AQ35" s="41"/>
    </row>
    <row r="36" spans="2:43" s="1" customFormat="1" ht="6.9" customHeight="1"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3"/>
    </row>
    <row r="37" spans="2:43" s="1" customFormat="1" ht="26" customHeight="1">
      <c r="B37" s="31"/>
      <c r="C37" s="42"/>
      <c r="D37" s="43" t="s">
        <v>44</v>
      </c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5" t="s">
        <v>45</v>
      </c>
      <c r="U37" s="44"/>
      <c r="V37" s="44"/>
      <c r="W37" s="44"/>
      <c r="X37" s="166" t="s">
        <v>46</v>
      </c>
      <c r="Y37" s="167"/>
      <c r="Z37" s="167"/>
      <c r="AA37" s="167"/>
      <c r="AB37" s="167"/>
      <c r="AC37" s="44"/>
      <c r="AD37" s="44"/>
      <c r="AE37" s="44"/>
      <c r="AF37" s="44"/>
      <c r="AG37" s="44"/>
      <c r="AH37" s="44"/>
      <c r="AI37" s="44"/>
      <c r="AJ37" s="44"/>
      <c r="AK37" s="168" t="e">
        <f>SUM(AK29:AK35)</f>
        <v>#REF!</v>
      </c>
      <c r="AL37" s="167"/>
      <c r="AM37" s="167"/>
      <c r="AN37" s="167"/>
      <c r="AO37" s="169"/>
      <c r="AP37" s="42"/>
      <c r="AQ37" s="33"/>
    </row>
    <row r="38" spans="2:43" s="1" customFormat="1" ht="14.4" customHeight="1">
      <c r="B38" s="3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3"/>
    </row>
    <row r="39" spans="2:43">
      <c r="B39" s="22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3"/>
    </row>
    <row r="40" spans="2:43">
      <c r="B40" s="22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3"/>
    </row>
    <row r="41" spans="2:43">
      <c r="B41" s="22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3"/>
    </row>
    <row r="42" spans="2:43">
      <c r="B42" s="22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3"/>
    </row>
    <row r="43" spans="2:43">
      <c r="B43" s="22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3"/>
    </row>
    <row r="44" spans="2:43">
      <c r="B44" s="22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3"/>
    </row>
    <row r="45" spans="2:43">
      <c r="B45" s="22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3"/>
    </row>
    <row r="46" spans="2:43">
      <c r="B46" s="22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3"/>
    </row>
    <row r="47" spans="2:43">
      <c r="B47" s="22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3"/>
    </row>
    <row r="48" spans="2:43">
      <c r="B48" s="22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3"/>
    </row>
    <row r="49" spans="2:43" s="1" customFormat="1" ht="13.5">
      <c r="B49" s="31"/>
      <c r="C49" s="32"/>
      <c r="D49" s="46" t="s">
        <v>47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8"/>
      <c r="AA49" s="32"/>
      <c r="AB49" s="32"/>
      <c r="AC49" s="46" t="s">
        <v>48</v>
      </c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8"/>
      <c r="AP49" s="32"/>
      <c r="AQ49" s="33"/>
    </row>
    <row r="50" spans="2:43">
      <c r="B50" s="22"/>
      <c r="C50" s="24"/>
      <c r="D50" s="49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50"/>
      <c r="AA50" s="24"/>
      <c r="AB50" s="24"/>
      <c r="AC50" s="49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50"/>
      <c r="AP50" s="24"/>
      <c r="AQ50" s="23"/>
    </row>
    <row r="51" spans="2:43">
      <c r="B51" s="22"/>
      <c r="C51" s="24"/>
      <c r="D51" s="49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50"/>
      <c r="AA51" s="24"/>
      <c r="AB51" s="24"/>
      <c r="AC51" s="49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50"/>
      <c r="AP51" s="24"/>
      <c r="AQ51" s="23"/>
    </row>
    <row r="52" spans="2:43">
      <c r="B52" s="22"/>
      <c r="C52" s="24"/>
      <c r="D52" s="49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50"/>
      <c r="AA52" s="24"/>
      <c r="AB52" s="24"/>
      <c r="AC52" s="49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50"/>
      <c r="AP52" s="24"/>
      <c r="AQ52" s="23"/>
    </row>
    <row r="53" spans="2:43">
      <c r="B53" s="22"/>
      <c r="C53" s="24"/>
      <c r="D53" s="49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50"/>
      <c r="AA53" s="24"/>
      <c r="AB53" s="24"/>
      <c r="AC53" s="49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50"/>
      <c r="AP53" s="24"/>
      <c r="AQ53" s="23"/>
    </row>
    <row r="54" spans="2:43">
      <c r="B54" s="22"/>
      <c r="C54" s="24"/>
      <c r="D54" s="49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50"/>
      <c r="AA54" s="24"/>
      <c r="AB54" s="24"/>
      <c r="AC54" s="49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50"/>
      <c r="AP54" s="24"/>
      <c r="AQ54" s="23"/>
    </row>
    <row r="55" spans="2:43">
      <c r="B55" s="22"/>
      <c r="C55" s="24"/>
      <c r="D55" s="49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50"/>
      <c r="AA55" s="24"/>
      <c r="AB55" s="24"/>
      <c r="AC55" s="49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50"/>
      <c r="AP55" s="24"/>
      <c r="AQ55" s="23"/>
    </row>
    <row r="56" spans="2:43">
      <c r="B56" s="22"/>
      <c r="C56" s="24"/>
      <c r="D56" s="49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50"/>
      <c r="AA56" s="24"/>
      <c r="AB56" s="24"/>
      <c r="AC56" s="49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50"/>
      <c r="AP56" s="24"/>
      <c r="AQ56" s="23"/>
    </row>
    <row r="57" spans="2:43">
      <c r="B57" s="22"/>
      <c r="C57" s="24"/>
      <c r="D57" s="49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50"/>
      <c r="AA57" s="24"/>
      <c r="AB57" s="24"/>
      <c r="AC57" s="49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50"/>
      <c r="AP57" s="24"/>
      <c r="AQ57" s="23"/>
    </row>
    <row r="58" spans="2:43" s="1" customFormat="1" ht="13.5">
      <c r="B58" s="31"/>
      <c r="C58" s="32"/>
      <c r="D58" s="51" t="s">
        <v>49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3" t="s">
        <v>50</v>
      </c>
      <c r="S58" s="52"/>
      <c r="T58" s="52"/>
      <c r="U58" s="52"/>
      <c r="V58" s="52"/>
      <c r="W58" s="52"/>
      <c r="X58" s="52"/>
      <c r="Y58" s="52"/>
      <c r="Z58" s="54"/>
      <c r="AA58" s="32"/>
      <c r="AB58" s="32"/>
      <c r="AC58" s="51" t="s">
        <v>49</v>
      </c>
      <c r="AD58" s="52"/>
      <c r="AE58" s="52"/>
      <c r="AF58" s="52"/>
      <c r="AG58" s="52"/>
      <c r="AH58" s="52"/>
      <c r="AI58" s="52"/>
      <c r="AJ58" s="52"/>
      <c r="AK58" s="52"/>
      <c r="AL58" s="52"/>
      <c r="AM58" s="53" t="s">
        <v>50</v>
      </c>
      <c r="AN58" s="52"/>
      <c r="AO58" s="54"/>
      <c r="AP58" s="32"/>
      <c r="AQ58" s="33"/>
    </row>
    <row r="59" spans="2:43">
      <c r="B59" s="22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3"/>
    </row>
    <row r="60" spans="2:43" s="1" customFormat="1" ht="13.5">
      <c r="B60" s="31"/>
      <c r="C60" s="32"/>
      <c r="D60" s="46" t="s">
        <v>51</v>
      </c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8"/>
      <c r="AA60" s="32"/>
      <c r="AB60" s="32"/>
      <c r="AC60" s="46" t="s">
        <v>52</v>
      </c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8"/>
      <c r="AP60" s="32"/>
      <c r="AQ60" s="33"/>
    </row>
    <row r="61" spans="2:43">
      <c r="B61" s="22"/>
      <c r="C61" s="24"/>
      <c r="D61" s="49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50"/>
      <c r="AA61" s="24"/>
      <c r="AB61" s="24"/>
      <c r="AC61" s="49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50"/>
      <c r="AP61" s="24"/>
      <c r="AQ61" s="23"/>
    </row>
    <row r="62" spans="2:43">
      <c r="B62" s="22"/>
      <c r="C62" s="24"/>
      <c r="D62" s="49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50"/>
      <c r="AA62" s="24"/>
      <c r="AB62" s="24"/>
      <c r="AC62" s="49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50"/>
      <c r="AP62" s="24"/>
      <c r="AQ62" s="23"/>
    </row>
    <row r="63" spans="2:43">
      <c r="B63" s="22"/>
      <c r="C63" s="24"/>
      <c r="D63" s="49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50"/>
      <c r="AA63" s="24"/>
      <c r="AB63" s="24"/>
      <c r="AC63" s="49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50"/>
      <c r="AP63" s="24"/>
      <c r="AQ63" s="23"/>
    </row>
    <row r="64" spans="2:43">
      <c r="B64" s="22"/>
      <c r="C64" s="24"/>
      <c r="D64" s="49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50"/>
      <c r="AA64" s="24"/>
      <c r="AB64" s="24"/>
      <c r="AC64" s="49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50"/>
      <c r="AP64" s="24"/>
      <c r="AQ64" s="23"/>
    </row>
    <row r="65" spans="2:43">
      <c r="B65" s="22"/>
      <c r="C65" s="24"/>
      <c r="D65" s="49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50"/>
      <c r="AA65" s="24"/>
      <c r="AB65" s="24"/>
      <c r="AC65" s="49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50"/>
      <c r="AP65" s="24"/>
      <c r="AQ65" s="23"/>
    </row>
    <row r="66" spans="2:43">
      <c r="B66" s="22"/>
      <c r="C66" s="24"/>
      <c r="D66" s="49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50"/>
      <c r="AA66" s="24"/>
      <c r="AB66" s="24"/>
      <c r="AC66" s="49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50"/>
      <c r="AP66" s="24"/>
      <c r="AQ66" s="23"/>
    </row>
    <row r="67" spans="2:43">
      <c r="B67" s="22"/>
      <c r="C67" s="24"/>
      <c r="D67" s="49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50"/>
      <c r="AA67" s="24"/>
      <c r="AB67" s="24"/>
      <c r="AC67" s="49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50"/>
      <c r="AP67" s="24"/>
      <c r="AQ67" s="23"/>
    </row>
    <row r="68" spans="2:43">
      <c r="B68" s="22"/>
      <c r="C68" s="24"/>
      <c r="D68" s="49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50"/>
      <c r="AA68" s="24"/>
      <c r="AB68" s="24"/>
      <c r="AC68" s="49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50"/>
      <c r="AP68" s="24"/>
      <c r="AQ68" s="23"/>
    </row>
    <row r="69" spans="2:43" s="1" customFormat="1" ht="13.5">
      <c r="B69" s="31"/>
      <c r="C69" s="32"/>
      <c r="D69" s="51" t="s">
        <v>49</v>
      </c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3" t="s">
        <v>50</v>
      </c>
      <c r="S69" s="52"/>
      <c r="T69" s="52"/>
      <c r="U69" s="52"/>
      <c r="V69" s="52"/>
      <c r="W69" s="52"/>
      <c r="X69" s="52"/>
      <c r="Y69" s="52"/>
      <c r="Z69" s="54"/>
      <c r="AA69" s="32"/>
      <c r="AB69" s="32"/>
      <c r="AC69" s="51" t="s">
        <v>49</v>
      </c>
      <c r="AD69" s="52"/>
      <c r="AE69" s="52"/>
      <c r="AF69" s="52"/>
      <c r="AG69" s="52"/>
      <c r="AH69" s="52"/>
      <c r="AI69" s="52"/>
      <c r="AJ69" s="52"/>
      <c r="AK69" s="52"/>
      <c r="AL69" s="52"/>
      <c r="AM69" s="53" t="s">
        <v>50</v>
      </c>
      <c r="AN69" s="52"/>
      <c r="AO69" s="54"/>
      <c r="AP69" s="32"/>
      <c r="AQ69" s="33"/>
    </row>
    <row r="70" spans="2:43" s="1" customFormat="1" ht="6.9" customHeight="1">
      <c r="B70" s="31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3"/>
    </row>
    <row r="71" spans="2:43" s="1" customFormat="1" ht="6.9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7"/>
    </row>
    <row r="75" spans="2:43" s="1" customFormat="1" ht="6.9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60"/>
    </row>
    <row r="76" spans="2:43" s="1" customFormat="1" ht="36.9" customHeight="1">
      <c r="B76" s="31"/>
      <c r="C76" s="160" t="s">
        <v>53</v>
      </c>
      <c r="D76" s="161"/>
      <c r="E76" s="161"/>
      <c r="F76" s="161"/>
      <c r="G76" s="161"/>
      <c r="H76" s="161"/>
      <c r="I76" s="161"/>
      <c r="J76" s="161"/>
      <c r="K76" s="161"/>
      <c r="L76" s="161"/>
      <c r="M76" s="161"/>
      <c r="N76" s="161"/>
      <c r="O76" s="161"/>
      <c r="P76" s="161"/>
      <c r="Q76" s="161"/>
      <c r="R76" s="161"/>
      <c r="S76" s="161"/>
      <c r="T76" s="161"/>
      <c r="U76" s="161"/>
      <c r="V76" s="161"/>
      <c r="W76" s="161"/>
      <c r="X76" s="161"/>
      <c r="Y76" s="161"/>
      <c r="Z76" s="161"/>
      <c r="AA76" s="161"/>
      <c r="AB76" s="161"/>
      <c r="AC76" s="161"/>
      <c r="AD76" s="161"/>
      <c r="AE76" s="161"/>
      <c r="AF76" s="161"/>
      <c r="AG76" s="161"/>
      <c r="AH76" s="161"/>
      <c r="AI76" s="161"/>
      <c r="AJ76" s="161"/>
      <c r="AK76" s="161"/>
      <c r="AL76" s="161"/>
      <c r="AM76" s="161"/>
      <c r="AN76" s="161"/>
      <c r="AO76" s="161"/>
      <c r="AP76" s="161"/>
      <c r="AQ76" s="33"/>
    </row>
    <row r="77" spans="2:43" s="3" customFormat="1" ht="14.4" customHeight="1">
      <c r="B77" s="61"/>
      <c r="C77" s="28" t="s">
        <v>14</v>
      </c>
      <c r="D77" s="62"/>
      <c r="E77" s="62"/>
      <c r="F77" s="62"/>
      <c r="G77" s="62"/>
      <c r="H77" s="62"/>
      <c r="I77" s="62"/>
      <c r="J77" s="62"/>
      <c r="K77" s="62"/>
      <c r="L77" s="62" t="str">
        <f>K5</f>
        <v>KA210319</v>
      </c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3"/>
    </row>
    <row r="78" spans="2:43" s="4" customFormat="1" ht="36.9" customHeight="1">
      <c r="B78" s="64"/>
      <c r="C78" s="65" t="s">
        <v>16</v>
      </c>
      <c r="D78" s="66"/>
      <c r="E78" s="66"/>
      <c r="F78" s="66"/>
      <c r="G78" s="66"/>
      <c r="H78" s="66"/>
      <c r="I78" s="66"/>
      <c r="J78" s="66"/>
      <c r="K78" s="66"/>
      <c r="L78" s="170" t="str">
        <f>K6</f>
        <v>JASLE V OBCI VEĽKÉ RIPŇANY / rekonštrukcia objektu so zmenou užívania/</v>
      </c>
      <c r="M78" s="171"/>
      <c r="N78" s="171"/>
      <c r="O78" s="171"/>
      <c r="P78" s="171"/>
      <c r="Q78" s="171"/>
      <c r="R78" s="171"/>
      <c r="S78" s="171"/>
      <c r="T78" s="171"/>
      <c r="U78" s="171"/>
      <c r="V78" s="171"/>
      <c r="W78" s="171"/>
      <c r="X78" s="171"/>
      <c r="Y78" s="171"/>
      <c r="Z78" s="171"/>
      <c r="AA78" s="171"/>
      <c r="AB78" s="171"/>
      <c r="AC78" s="171"/>
      <c r="AD78" s="171"/>
      <c r="AE78" s="171"/>
      <c r="AF78" s="171"/>
      <c r="AG78" s="171"/>
      <c r="AH78" s="171"/>
      <c r="AI78" s="171"/>
      <c r="AJ78" s="171"/>
      <c r="AK78" s="171"/>
      <c r="AL78" s="171"/>
      <c r="AM78" s="171"/>
      <c r="AN78" s="171"/>
      <c r="AO78" s="171"/>
      <c r="AP78" s="66"/>
      <c r="AQ78" s="67"/>
    </row>
    <row r="79" spans="2:43" s="1" customFormat="1" ht="6.9" customHeight="1"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3"/>
    </row>
    <row r="80" spans="2:43" s="1" customFormat="1">
      <c r="B80" s="31"/>
      <c r="C80" s="28" t="s">
        <v>20</v>
      </c>
      <c r="D80" s="32"/>
      <c r="E80" s="32"/>
      <c r="F80" s="32"/>
      <c r="G80" s="32"/>
      <c r="H80" s="32"/>
      <c r="I80" s="32"/>
      <c r="J80" s="32"/>
      <c r="K80" s="32"/>
      <c r="L80" s="68" t="str">
        <f>IF(K8="","",K8)</f>
        <v>Behynce, č. parcely 61/2, s.č. 35</v>
      </c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28" t="s">
        <v>22</v>
      </c>
      <c r="AJ80" s="32"/>
      <c r="AK80" s="32"/>
      <c r="AL80" s="192"/>
      <c r="AM80" s="192"/>
      <c r="AN80" s="32"/>
      <c r="AO80" s="32"/>
      <c r="AP80" s="32"/>
      <c r="AQ80" s="33"/>
    </row>
    <row r="81" spans="1:76" s="1" customFormat="1" ht="6.9" customHeight="1"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3"/>
    </row>
    <row r="82" spans="1:76" s="1" customFormat="1">
      <c r="B82" s="31"/>
      <c r="C82" s="28" t="s">
        <v>23</v>
      </c>
      <c r="D82" s="32"/>
      <c r="E82" s="32"/>
      <c r="F82" s="32"/>
      <c r="G82" s="32"/>
      <c r="H82" s="32"/>
      <c r="I82" s="32"/>
      <c r="J82" s="32"/>
      <c r="K82" s="32"/>
      <c r="L82" s="62" t="str">
        <f>IF(E11= "","",E11)</f>
        <v>Obec Veľké Ripňany</v>
      </c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28" t="s">
        <v>29</v>
      </c>
      <c r="AJ82" s="32"/>
      <c r="AK82" s="32"/>
      <c r="AL82" s="32"/>
      <c r="AM82" s="172" t="str">
        <f>IF(E17="","",E17)</f>
        <v/>
      </c>
      <c r="AN82" s="172"/>
      <c r="AO82" s="172"/>
      <c r="AP82" s="172"/>
      <c r="AQ82" s="33"/>
      <c r="AS82" s="176" t="s">
        <v>54</v>
      </c>
      <c r="AT82" s="177"/>
      <c r="AU82" s="47"/>
      <c r="AV82" s="47"/>
      <c r="AW82" s="47"/>
      <c r="AX82" s="47"/>
      <c r="AY82" s="47"/>
      <c r="AZ82" s="47"/>
      <c r="BA82" s="47"/>
      <c r="BB82" s="47"/>
      <c r="BC82" s="47"/>
      <c r="BD82" s="48"/>
    </row>
    <row r="83" spans="1:76" s="1" customFormat="1">
      <c r="B83" s="31"/>
      <c r="C83" s="28" t="s">
        <v>27</v>
      </c>
      <c r="D83" s="32"/>
      <c r="E83" s="32"/>
      <c r="F83" s="32"/>
      <c r="G83" s="32"/>
      <c r="H83" s="32"/>
      <c r="I83" s="32"/>
      <c r="J83" s="32"/>
      <c r="K83" s="32"/>
      <c r="L83" s="62" t="str">
        <f>IF(E14="","",E14)</f>
        <v xml:space="preserve"> </v>
      </c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28" t="s">
        <v>32</v>
      </c>
      <c r="AJ83" s="32"/>
      <c r="AK83" s="32"/>
      <c r="AL83" s="32"/>
      <c r="AM83" s="172" t="str">
        <f>IF(E20="","",E20)</f>
        <v xml:space="preserve"> </v>
      </c>
      <c r="AN83" s="172"/>
      <c r="AO83" s="172"/>
      <c r="AP83" s="172"/>
      <c r="AQ83" s="33"/>
      <c r="AS83" s="178"/>
      <c r="AT83" s="179"/>
      <c r="AU83" s="32"/>
      <c r="AV83" s="32"/>
      <c r="AW83" s="32"/>
      <c r="AX83" s="32"/>
      <c r="AY83" s="32"/>
      <c r="AZ83" s="32"/>
      <c r="BA83" s="32"/>
      <c r="BB83" s="32"/>
      <c r="BC83" s="32"/>
      <c r="BD83" s="69"/>
    </row>
    <row r="84" spans="1:76" s="1" customFormat="1" ht="11" customHeight="1"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3"/>
      <c r="AS84" s="178"/>
      <c r="AT84" s="179"/>
      <c r="AU84" s="32"/>
      <c r="AV84" s="32"/>
      <c r="AW84" s="32"/>
      <c r="AX84" s="32"/>
      <c r="AY84" s="32"/>
      <c r="AZ84" s="32"/>
      <c r="BA84" s="32"/>
      <c r="BB84" s="32"/>
      <c r="BC84" s="32"/>
      <c r="BD84" s="69"/>
    </row>
    <row r="85" spans="1:76" s="1" customFormat="1" ht="29.25" customHeight="1">
      <c r="B85" s="31"/>
      <c r="C85" s="180" t="s">
        <v>55</v>
      </c>
      <c r="D85" s="181"/>
      <c r="E85" s="181"/>
      <c r="F85" s="181"/>
      <c r="G85" s="181"/>
      <c r="H85" s="70"/>
      <c r="I85" s="182" t="s">
        <v>56</v>
      </c>
      <c r="J85" s="181"/>
      <c r="K85" s="181"/>
      <c r="L85" s="181"/>
      <c r="M85" s="181"/>
      <c r="N85" s="181"/>
      <c r="O85" s="181"/>
      <c r="P85" s="181"/>
      <c r="Q85" s="181"/>
      <c r="R85" s="181"/>
      <c r="S85" s="181"/>
      <c r="T85" s="181"/>
      <c r="U85" s="181"/>
      <c r="V85" s="181"/>
      <c r="W85" s="181"/>
      <c r="X85" s="181"/>
      <c r="Y85" s="181"/>
      <c r="Z85" s="181"/>
      <c r="AA85" s="181"/>
      <c r="AB85" s="181"/>
      <c r="AC85" s="181"/>
      <c r="AD85" s="181"/>
      <c r="AE85" s="181"/>
      <c r="AF85" s="181"/>
      <c r="AG85" s="182" t="s">
        <v>57</v>
      </c>
      <c r="AH85" s="181"/>
      <c r="AI85" s="181"/>
      <c r="AJ85" s="181"/>
      <c r="AK85" s="181"/>
      <c r="AL85" s="181"/>
      <c r="AM85" s="181"/>
      <c r="AN85" s="182" t="s">
        <v>58</v>
      </c>
      <c r="AO85" s="181"/>
      <c r="AP85" s="183"/>
      <c r="AQ85" s="33"/>
      <c r="AS85" s="71" t="s">
        <v>59</v>
      </c>
      <c r="AT85" s="72" t="s">
        <v>60</v>
      </c>
      <c r="AU85" s="72" t="s">
        <v>61</v>
      </c>
      <c r="AV85" s="72" t="s">
        <v>62</v>
      </c>
      <c r="AW85" s="72" t="s">
        <v>63</v>
      </c>
      <c r="AX85" s="72" t="s">
        <v>64</v>
      </c>
      <c r="AY85" s="72" t="s">
        <v>65</v>
      </c>
      <c r="AZ85" s="72" t="s">
        <v>66</v>
      </c>
      <c r="BA85" s="72" t="s">
        <v>67</v>
      </c>
      <c r="BB85" s="72" t="s">
        <v>68</v>
      </c>
      <c r="BC85" s="72" t="s">
        <v>69</v>
      </c>
      <c r="BD85" s="73" t="s">
        <v>70</v>
      </c>
    </row>
    <row r="86" spans="1:76" s="1" customFormat="1" ht="11" customHeight="1"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3"/>
      <c r="AS86" s="74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8"/>
    </row>
    <row r="87" spans="1:76" s="4" customFormat="1" ht="32.4" customHeight="1">
      <c r="B87" s="64"/>
      <c r="C87" s="75" t="s">
        <v>71</v>
      </c>
      <c r="D87" s="76"/>
      <c r="E87" s="76"/>
      <c r="F87" s="76"/>
      <c r="G87" s="76"/>
      <c r="H87" s="76"/>
      <c r="I87" s="76"/>
      <c r="J87" s="76"/>
      <c r="K87" s="76"/>
      <c r="L87" s="76"/>
      <c r="M87" s="76"/>
      <c r="N87" s="76"/>
      <c r="O87" s="76"/>
      <c r="P87" s="76"/>
      <c r="Q87" s="76"/>
      <c r="R87" s="76"/>
      <c r="S87" s="76"/>
      <c r="T87" s="76"/>
      <c r="U87" s="76"/>
      <c r="V87" s="76"/>
      <c r="W87" s="76"/>
      <c r="X87" s="76"/>
      <c r="Y87" s="76"/>
      <c r="Z87" s="76"/>
      <c r="AA87" s="76"/>
      <c r="AB87" s="76"/>
      <c r="AC87" s="76"/>
      <c r="AD87" s="76"/>
      <c r="AE87" s="76"/>
      <c r="AF87" s="76"/>
      <c r="AG87" s="174" t="e">
        <f>ROUND(AG88,2)</f>
        <v>#REF!</v>
      </c>
      <c r="AH87" s="174"/>
      <c r="AI87" s="174"/>
      <c r="AJ87" s="174"/>
      <c r="AK87" s="174"/>
      <c r="AL87" s="174"/>
      <c r="AM87" s="174"/>
      <c r="AN87" s="175" t="e">
        <f>SUM(AG87,AT87)</f>
        <v>#REF!</v>
      </c>
      <c r="AO87" s="175"/>
      <c r="AP87" s="175"/>
      <c r="AQ87" s="67"/>
      <c r="AS87" s="77">
        <f>ROUND(AS88,2)</f>
        <v>0</v>
      </c>
      <c r="AT87" s="78">
        <f>ROUND(SUM(AV87:AW87),2)</f>
        <v>0</v>
      </c>
      <c r="AU87" s="79" t="e">
        <f>ROUND(AU88,5)</f>
        <v>#REF!</v>
      </c>
      <c r="AV87" s="78">
        <f>ROUND(AZ87*L31,2)</f>
        <v>0</v>
      </c>
      <c r="AW87" s="78">
        <f>ROUND(BA87*L32,2)</f>
        <v>0</v>
      </c>
      <c r="AX87" s="78">
        <f>ROUND(BB87*L31,2)</f>
        <v>0</v>
      </c>
      <c r="AY87" s="78">
        <f>ROUND(BC87*L32,2)</f>
        <v>0</v>
      </c>
      <c r="AZ87" s="78">
        <f>ROUND(AZ88,2)</f>
        <v>0</v>
      </c>
      <c r="BA87" s="78">
        <f>ROUND(BA88,2)</f>
        <v>0</v>
      </c>
      <c r="BB87" s="78">
        <f>ROUND(BB88,2)</f>
        <v>0</v>
      </c>
      <c r="BC87" s="78">
        <f>ROUND(BC88,2)</f>
        <v>0</v>
      </c>
      <c r="BD87" s="80">
        <f>ROUND(BD88,2)</f>
        <v>0</v>
      </c>
      <c r="BS87" s="81" t="s">
        <v>72</v>
      </c>
      <c r="BT87" s="81" t="s">
        <v>73</v>
      </c>
      <c r="BV87" s="81" t="s">
        <v>74</v>
      </c>
      <c r="BW87" s="81" t="s">
        <v>75</v>
      </c>
      <c r="BX87" s="81" t="s">
        <v>76</v>
      </c>
    </row>
    <row r="88" spans="1:76" s="5" customFormat="1" ht="47.25" customHeight="1">
      <c r="A88" s="82" t="s">
        <v>77</v>
      </c>
      <c r="B88" s="83"/>
      <c r="C88" s="84"/>
      <c r="D88" s="173" t="s">
        <v>15</v>
      </c>
      <c r="E88" s="173"/>
      <c r="F88" s="173"/>
      <c r="G88" s="173"/>
      <c r="H88" s="173"/>
      <c r="I88" s="85"/>
      <c r="J88" s="173" t="s">
        <v>17</v>
      </c>
      <c r="K88" s="173"/>
      <c r="L88" s="173"/>
      <c r="M88" s="173"/>
      <c r="N88" s="173"/>
      <c r="O88" s="173"/>
      <c r="P88" s="173"/>
      <c r="Q88" s="173"/>
      <c r="R88" s="173"/>
      <c r="S88" s="173"/>
      <c r="T88" s="173"/>
      <c r="U88" s="173"/>
      <c r="V88" s="173"/>
      <c r="W88" s="173"/>
      <c r="X88" s="173"/>
      <c r="Y88" s="173"/>
      <c r="Z88" s="173"/>
      <c r="AA88" s="173"/>
      <c r="AB88" s="173"/>
      <c r="AC88" s="173"/>
      <c r="AD88" s="173"/>
      <c r="AE88" s="173"/>
      <c r="AF88" s="173"/>
      <c r="AG88" s="187" t="e">
        <f>'KA210319 - JASLE V OBCI V...'!M29</f>
        <v>#REF!</v>
      </c>
      <c r="AH88" s="188"/>
      <c r="AI88" s="188"/>
      <c r="AJ88" s="188"/>
      <c r="AK88" s="188"/>
      <c r="AL88" s="188"/>
      <c r="AM88" s="188"/>
      <c r="AN88" s="187" t="e">
        <f>SUM(AG88,AT88)</f>
        <v>#REF!</v>
      </c>
      <c r="AO88" s="188"/>
      <c r="AP88" s="188"/>
      <c r="AQ88" s="86"/>
      <c r="AS88" s="87">
        <f>'KA210319 - JASLE V OBCI V...'!M27</f>
        <v>0</v>
      </c>
      <c r="AT88" s="88">
        <f>ROUND(SUM(AV88:AW88),2)</f>
        <v>0</v>
      </c>
      <c r="AU88" s="89" t="e">
        <f>'KA210319 - JASLE V OBCI V...'!W137</f>
        <v>#REF!</v>
      </c>
      <c r="AV88" s="88">
        <f>'KA210319 - JASLE V OBCI V...'!M31</f>
        <v>0</v>
      </c>
      <c r="AW88" s="88">
        <f>'KA210319 - JASLE V OBCI V...'!M32</f>
        <v>0</v>
      </c>
      <c r="AX88" s="88">
        <f>'KA210319 - JASLE V OBCI V...'!M33</f>
        <v>0</v>
      </c>
      <c r="AY88" s="88">
        <f>'KA210319 - JASLE V OBCI V...'!M34</f>
        <v>0</v>
      </c>
      <c r="AZ88" s="88">
        <f>'KA210319 - JASLE V OBCI V...'!H31</f>
        <v>0</v>
      </c>
      <c r="BA88" s="88">
        <f>'KA210319 - JASLE V OBCI V...'!H32</f>
        <v>0</v>
      </c>
      <c r="BB88" s="88">
        <f>'KA210319 - JASLE V OBCI V...'!H33</f>
        <v>0</v>
      </c>
      <c r="BC88" s="88">
        <f>'KA210319 - JASLE V OBCI V...'!H34</f>
        <v>0</v>
      </c>
      <c r="BD88" s="90">
        <f>'KA210319 - JASLE V OBCI V...'!H35</f>
        <v>0</v>
      </c>
      <c r="BT88" s="91" t="s">
        <v>78</v>
      </c>
      <c r="BU88" s="91" t="s">
        <v>79</v>
      </c>
      <c r="BV88" s="91" t="s">
        <v>74</v>
      </c>
      <c r="BW88" s="91" t="s">
        <v>75</v>
      </c>
      <c r="BX88" s="91" t="s">
        <v>76</v>
      </c>
    </row>
    <row r="89" spans="1:76">
      <c r="B89" s="22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3"/>
    </row>
    <row r="90" spans="1:76" s="1" customFormat="1" ht="30" customHeight="1">
      <c r="B90" s="31"/>
      <c r="C90" s="75" t="s">
        <v>80</v>
      </c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175">
        <v>0</v>
      </c>
      <c r="AH90" s="175"/>
      <c r="AI90" s="175"/>
      <c r="AJ90" s="175"/>
      <c r="AK90" s="175"/>
      <c r="AL90" s="175"/>
      <c r="AM90" s="175"/>
      <c r="AN90" s="175">
        <v>0</v>
      </c>
      <c r="AO90" s="175"/>
      <c r="AP90" s="175"/>
      <c r="AQ90" s="33"/>
      <c r="AS90" s="71" t="s">
        <v>81</v>
      </c>
      <c r="AT90" s="72" t="s">
        <v>82</v>
      </c>
      <c r="AU90" s="72" t="s">
        <v>37</v>
      </c>
      <c r="AV90" s="73" t="s">
        <v>60</v>
      </c>
    </row>
    <row r="91" spans="1:76" s="1" customFormat="1" ht="11" customHeight="1"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3"/>
      <c r="AS91" s="92"/>
      <c r="AT91" s="52"/>
      <c r="AU91" s="52"/>
      <c r="AV91" s="54"/>
    </row>
    <row r="92" spans="1:76" s="1" customFormat="1" ht="30" customHeight="1">
      <c r="B92" s="31"/>
      <c r="C92" s="93" t="s">
        <v>83</v>
      </c>
      <c r="D92" s="94"/>
      <c r="E92" s="94"/>
      <c r="F92" s="94"/>
      <c r="G92" s="94"/>
      <c r="H92" s="94"/>
      <c r="I92" s="94"/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184" t="e">
        <f>ROUND(AG87+AG90,2)</f>
        <v>#REF!</v>
      </c>
      <c r="AH92" s="184"/>
      <c r="AI92" s="184"/>
      <c r="AJ92" s="184"/>
      <c r="AK92" s="184"/>
      <c r="AL92" s="184"/>
      <c r="AM92" s="184"/>
      <c r="AN92" s="184" t="e">
        <f>AN87+AN90</f>
        <v>#REF!</v>
      </c>
      <c r="AO92" s="184"/>
      <c r="AP92" s="184"/>
      <c r="AQ92" s="33"/>
    </row>
    <row r="93" spans="1:76" s="1" customFormat="1" ht="6.9" customHeight="1">
      <c r="B93" s="55"/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6"/>
      <c r="U93" s="56"/>
      <c r="V93" s="56"/>
      <c r="W93" s="56"/>
      <c r="X93" s="56"/>
      <c r="Y93" s="56"/>
      <c r="Z93" s="56"/>
      <c r="AA93" s="56"/>
      <c r="AB93" s="56"/>
      <c r="AC93" s="56"/>
      <c r="AD93" s="56"/>
      <c r="AE93" s="56"/>
      <c r="AF93" s="56"/>
      <c r="AG93" s="56"/>
      <c r="AH93" s="56"/>
      <c r="AI93" s="56"/>
      <c r="AJ93" s="56"/>
      <c r="AK93" s="56"/>
      <c r="AL93" s="56"/>
      <c r="AM93" s="56"/>
      <c r="AN93" s="56"/>
      <c r="AO93" s="56"/>
      <c r="AP93" s="56"/>
      <c r="AQ93" s="57"/>
    </row>
  </sheetData>
  <mergeCells count="46">
    <mergeCell ref="AG90:AM90"/>
    <mergeCell ref="AN90:AP90"/>
    <mergeCell ref="AG92:AM92"/>
    <mergeCell ref="AN92:AP92"/>
    <mergeCell ref="AR2:BE2"/>
    <mergeCell ref="AN88:AP88"/>
    <mergeCell ref="AG88:AM88"/>
    <mergeCell ref="AK26:AO26"/>
    <mergeCell ref="AK27:AO27"/>
    <mergeCell ref="AK29:AO29"/>
    <mergeCell ref="AL80:AM80"/>
    <mergeCell ref="D88:H88"/>
    <mergeCell ref="J88:AF88"/>
    <mergeCell ref="AG87:AM87"/>
    <mergeCell ref="AN87:AP87"/>
    <mergeCell ref="AS82:AT84"/>
    <mergeCell ref="AM83:AP83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L34:O34"/>
    <mergeCell ref="W34:AE34"/>
    <mergeCell ref="AK34:AO34"/>
    <mergeCell ref="L35:O35"/>
    <mergeCell ref="W35:AE35"/>
    <mergeCell ref="AK35:AO35"/>
    <mergeCell ref="L32:O32"/>
    <mergeCell ref="W32:AE32"/>
    <mergeCell ref="AK32:AO32"/>
    <mergeCell ref="L33:O33"/>
    <mergeCell ref="W33:AE33"/>
    <mergeCell ref="AK33:AO33"/>
    <mergeCell ref="L31:O31"/>
    <mergeCell ref="W31:AE31"/>
    <mergeCell ref="AK31:AO31"/>
    <mergeCell ref="C2:AP2"/>
    <mergeCell ref="C4:AP4"/>
    <mergeCell ref="K5:AO5"/>
    <mergeCell ref="K6:AO6"/>
    <mergeCell ref="E23:AN23"/>
  </mergeCells>
  <hyperlinks>
    <hyperlink ref="K1:S1" location="C2" display="1) Súhrnný list stavby" xr:uid="{00000000-0004-0000-0000-000000000000}"/>
    <hyperlink ref="W1:AF1" location="C87" display="2) Rekapitulácia objektov" xr:uid="{00000000-0004-0000-0000-000001000000}"/>
    <hyperlink ref="A88" location="'KA210319 - JASLE V OBCI V...'!C2" display="/" xr:uid="{00000000-0004-0000-0000-000002000000}"/>
  </hyperlinks>
  <pageMargins left="0.58333330000000005" right="0.58333330000000005" top="0.5" bottom="0.4666666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409"/>
  <sheetViews>
    <sheetView showGridLines="0" workbookViewId="0">
      <pane ySplit="1" topLeftCell="A2" activePane="bottomLeft" state="frozen"/>
      <selection pane="bottomLeft" activeCell="H11" sqref="H11"/>
    </sheetView>
  </sheetViews>
  <sheetFormatPr defaultRowHeight="12"/>
  <cols>
    <col min="1" max="1" width="8.25" customWidth="1"/>
    <col min="2" max="2" width="1.75" customWidth="1"/>
    <col min="3" max="3" width="4.125" customWidth="1"/>
    <col min="4" max="4" width="4.25" customWidth="1"/>
    <col min="5" max="5" width="17.125" customWidth="1"/>
    <col min="6" max="7" width="11.125" customWidth="1"/>
    <col min="8" max="8" width="12.375" customWidth="1"/>
    <col min="9" max="9" width="7" customWidth="1"/>
    <col min="10" max="10" width="5.125" customWidth="1"/>
    <col min="11" max="11" width="11.375" customWidth="1"/>
    <col min="12" max="12" width="12" customWidth="1"/>
    <col min="13" max="14" width="6" customWidth="1"/>
    <col min="15" max="15" width="2" customWidth="1"/>
    <col min="16" max="16" width="12.375" customWidth="1"/>
    <col min="17" max="17" width="4.125" customWidth="1"/>
    <col min="18" max="18" width="1.75" customWidth="1"/>
    <col min="19" max="19" width="8.125" customWidth="1"/>
    <col min="20" max="20" width="29.75" hidden="1" customWidth="1"/>
    <col min="21" max="21" width="16.25" hidden="1" customWidth="1"/>
    <col min="22" max="22" width="12.25" hidden="1" customWidth="1"/>
    <col min="23" max="23" width="16.25" hidden="1" customWidth="1"/>
    <col min="24" max="24" width="12.125" hidden="1" customWidth="1"/>
    <col min="25" max="25" width="15" hidden="1" customWidth="1"/>
    <col min="26" max="26" width="11" hidden="1" customWidth="1"/>
    <col min="27" max="27" width="15" hidden="1" customWidth="1"/>
    <col min="28" max="28" width="16.25" hidden="1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1" spans="1:66" ht="21.75" customHeight="1">
      <c r="A1" s="95"/>
      <c r="B1" s="11"/>
      <c r="C1" s="11"/>
      <c r="D1" s="12" t="s">
        <v>1</v>
      </c>
      <c r="E1" s="11"/>
      <c r="F1" s="13" t="s">
        <v>84</v>
      </c>
      <c r="G1" s="13"/>
      <c r="H1" s="221" t="s">
        <v>85</v>
      </c>
      <c r="I1" s="221"/>
      <c r="J1" s="221"/>
      <c r="K1" s="221"/>
      <c r="L1" s="13" t="s">
        <v>86</v>
      </c>
      <c r="M1" s="11"/>
      <c r="N1" s="11"/>
      <c r="O1" s="12" t="s">
        <v>87</v>
      </c>
      <c r="P1" s="11"/>
      <c r="Q1" s="11"/>
      <c r="R1" s="11"/>
      <c r="S1" s="13" t="s">
        <v>88</v>
      </c>
      <c r="T1" s="13"/>
      <c r="U1" s="95"/>
      <c r="V1" s="95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" customHeight="1">
      <c r="C2" s="158" t="s">
        <v>7</v>
      </c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S2" s="185" t="s">
        <v>8</v>
      </c>
      <c r="T2" s="186"/>
      <c r="U2" s="186"/>
      <c r="V2" s="186"/>
      <c r="W2" s="186"/>
      <c r="X2" s="186"/>
      <c r="Y2" s="186"/>
      <c r="Z2" s="186"/>
      <c r="AA2" s="186"/>
      <c r="AB2" s="186"/>
      <c r="AC2" s="186"/>
      <c r="AT2" s="18" t="s">
        <v>75</v>
      </c>
    </row>
    <row r="3" spans="1:6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73</v>
      </c>
    </row>
    <row r="4" spans="1:66" ht="36.9" customHeight="1">
      <c r="B4" s="22"/>
      <c r="C4" s="160" t="s">
        <v>89</v>
      </c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23"/>
      <c r="T4" s="17" t="s">
        <v>12</v>
      </c>
      <c r="AT4" s="18" t="s">
        <v>6</v>
      </c>
    </row>
    <row r="5" spans="1:66" ht="6.9" customHeight="1">
      <c r="B5" s="22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3"/>
    </row>
    <row r="6" spans="1:66" s="1" customFormat="1" ht="32.9" customHeight="1">
      <c r="B6" s="31"/>
      <c r="C6" s="32"/>
      <c r="D6" s="27" t="s">
        <v>16</v>
      </c>
      <c r="E6" s="32"/>
      <c r="F6" s="164" t="s">
        <v>17</v>
      </c>
      <c r="G6" s="193"/>
      <c r="H6" s="193"/>
      <c r="I6" s="193"/>
      <c r="J6" s="193"/>
      <c r="K6" s="193"/>
      <c r="L6" s="193"/>
      <c r="M6" s="193"/>
      <c r="N6" s="193"/>
      <c r="O6" s="193"/>
      <c r="P6" s="193"/>
      <c r="Q6" s="32"/>
      <c r="R6" s="33"/>
    </row>
    <row r="7" spans="1:66" s="1" customFormat="1" ht="14.4" customHeight="1">
      <c r="B7" s="31"/>
      <c r="C7" s="32"/>
      <c r="D7" s="28" t="s">
        <v>18</v>
      </c>
      <c r="E7" s="32"/>
      <c r="F7" s="26" t="s">
        <v>5</v>
      </c>
      <c r="G7" s="32"/>
      <c r="H7" s="32"/>
      <c r="I7" s="32"/>
      <c r="J7" s="32"/>
      <c r="K7" s="32"/>
      <c r="L7" s="32"/>
      <c r="M7" s="28" t="s">
        <v>19</v>
      </c>
      <c r="N7" s="32"/>
      <c r="O7" s="26" t="s">
        <v>5</v>
      </c>
      <c r="P7" s="32"/>
      <c r="Q7" s="32"/>
      <c r="R7" s="33"/>
    </row>
    <row r="8" spans="1:66" s="1" customFormat="1" ht="14.4" customHeight="1">
      <c r="B8" s="31"/>
      <c r="C8" s="32"/>
      <c r="D8" s="28" t="s">
        <v>20</v>
      </c>
      <c r="E8" s="32"/>
      <c r="F8" s="26" t="s">
        <v>21</v>
      </c>
      <c r="G8" s="32"/>
      <c r="H8" s="32"/>
      <c r="I8" s="32"/>
      <c r="J8" s="32"/>
      <c r="K8" s="32"/>
      <c r="L8" s="32"/>
      <c r="M8" s="28" t="s">
        <v>22</v>
      </c>
      <c r="N8" s="32"/>
      <c r="O8" s="194"/>
      <c r="P8" s="194"/>
      <c r="Q8" s="32"/>
      <c r="R8" s="33"/>
    </row>
    <row r="9" spans="1:66" s="1" customFormat="1" ht="11" customHeight="1">
      <c r="B9" s="31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3"/>
    </row>
    <row r="10" spans="1:66" s="1" customFormat="1" ht="14.4" customHeight="1">
      <c r="B10" s="31"/>
      <c r="C10" s="32"/>
      <c r="D10" s="28" t="s">
        <v>23</v>
      </c>
      <c r="E10" s="32"/>
      <c r="F10" s="32"/>
      <c r="G10" s="32"/>
      <c r="H10" s="32"/>
      <c r="I10" s="32"/>
      <c r="J10" s="32"/>
      <c r="K10" s="32"/>
      <c r="L10" s="32"/>
      <c r="M10" s="28" t="s">
        <v>24</v>
      </c>
      <c r="N10" s="32"/>
      <c r="O10" s="162" t="s">
        <v>5</v>
      </c>
      <c r="P10" s="162"/>
      <c r="Q10" s="32"/>
      <c r="R10" s="33"/>
    </row>
    <row r="11" spans="1:66" s="1" customFormat="1" ht="18" customHeight="1">
      <c r="B11" s="31"/>
      <c r="C11" s="32"/>
      <c r="D11" s="32"/>
      <c r="E11" s="26" t="s">
        <v>25</v>
      </c>
      <c r="F11" s="32"/>
      <c r="G11" s="32"/>
      <c r="H11" s="32"/>
      <c r="I11" s="32"/>
      <c r="J11" s="32"/>
      <c r="K11" s="32"/>
      <c r="L11" s="32"/>
      <c r="M11" s="28" t="s">
        <v>26</v>
      </c>
      <c r="N11" s="32"/>
      <c r="O11" s="162" t="s">
        <v>5</v>
      </c>
      <c r="P11" s="162"/>
      <c r="Q11" s="32"/>
      <c r="R11" s="33"/>
    </row>
    <row r="12" spans="1:66" s="1" customFormat="1" ht="6.9" customHeight="1">
      <c r="B12" s="31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3"/>
    </row>
    <row r="13" spans="1:66" s="1" customFormat="1" ht="14.4" customHeight="1">
      <c r="B13" s="31"/>
      <c r="C13" s="32"/>
      <c r="D13" s="28" t="s">
        <v>27</v>
      </c>
      <c r="E13" s="32"/>
      <c r="F13" s="32"/>
      <c r="G13" s="32"/>
      <c r="H13" s="32"/>
      <c r="I13" s="32"/>
      <c r="J13" s="32"/>
      <c r="K13" s="32"/>
      <c r="L13" s="32"/>
      <c r="M13" s="28" t="s">
        <v>24</v>
      </c>
      <c r="N13" s="32"/>
      <c r="O13" s="162" t="str">
        <f>IF('Rekapitulácia stavby'!AN13="","",'Rekapitulácia stavby'!AN13)</f>
        <v/>
      </c>
      <c r="P13" s="162"/>
      <c r="Q13" s="32"/>
      <c r="R13" s="33"/>
    </row>
    <row r="14" spans="1:66" s="1" customFormat="1" ht="18" customHeight="1">
      <c r="B14" s="31"/>
      <c r="C14" s="32"/>
      <c r="D14" s="32"/>
      <c r="E14" s="26" t="str">
        <f>IF('Rekapitulácia stavby'!E14="","",'Rekapitulácia stavby'!E14)</f>
        <v xml:space="preserve"> </v>
      </c>
      <c r="F14" s="32"/>
      <c r="G14" s="32"/>
      <c r="H14" s="32"/>
      <c r="I14" s="32"/>
      <c r="J14" s="32"/>
      <c r="K14" s="32"/>
      <c r="L14" s="32"/>
      <c r="M14" s="28" t="s">
        <v>26</v>
      </c>
      <c r="N14" s="32"/>
      <c r="O14" s="162" t="str">
        <f>IF('Rekapitulácia stavby'!AN14="","",'Rekapitulácia stavby'!AN14)</f>
        <v/>
      </c>
      <c r="P14" s="162"/>
      <c r="Q14" s="32"/>
      <c r="R14" s="33"/>
    </row>
    <row r="15" spans="1:66" s="1" customFormat="1" ht="6.9" customHeight="1">
      <c r="B15" s="31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3"/>
    </row>
    <row r="16" spans="1:66" s="1" customFormat="1" ht="14.4" customHeight="1">
      <c r="B16" s="31"/>
      <c r="C16" s="32"/>
      <c r="D16" s="28" t="s">
        <v>29</v>
      </c>
      <c r="E16" s="32"/>
      <c r="F16" s="32"/>
      <c r="G16" s="32"/>
      <c r="H16" s="32"/>
      <c r="I16" s="32"/>
      <c r="J16" s="32"/>
      <c r="K16" s="32"/>
      <c r="L16" s="32"/>
      <c r="M16" s="28" t="s">
        <v>24</v>
      </c>
      <c r="N16" s="32"/>
      <c r="O16" s="162" t="s">
        <v>5</v>
      </c>
      <c r="P16" s="162"/>
      <c r="Q16" s="32"/>
      <c r="R16" s="33"/>
    </row>
    <row r="17" spans="2:18" s="1" customFormat="1" ht="18" customHeight="1">
      <c r="B17" s="31"/>
      <c r="C17" s="32"/>
      <c r="D17" s="32"/>
      <c r="E17" s="26" t="s">
        <v>30</v>
      </c>
      <c r="F17" s="32"/>
      <c r="G17" s="32"/>
      <c r="H17" s="32"/>
      <c r="I17" s="32"/>
      <c r="J17" s="32"/>
      <c r="K17" s="32"/>
      <c r="L17" s="32"/>
      <c r="M17" s="28" t="s">
        <v>26</v>
      </c>
      <c r="N17" s="32"/>
      <c r="O17" s="162" t="s">
        <v>5</v>
      </c>
      <c r="P17" s="162"/>
      <c r="Q17" s="32"/>
      <c r="R17" s="33"/>
    </row>
    <row r="18" spans="2:18" s="1" customFormat="1" ht="6.9" customHeight="1">
      <c r="B18" s="31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3"/>
    </row>
    <row r="19" spans="2:18" s="1" customFormat="1" ht="14.4" customHeight="1">
      <c r="B19" s="31"/>
      <c r="C19" s="32"/>
      <c r="D19" s="28" t="s">
        <v>32</v>
      </c>
      <c r="E19" s="32"/>
      <c r="F19" s="32"/>
      <c r="G19" s="32"/>
      <c r="H19" s="32"/>
      <c r="I19" s="32"/>
      <c r="J19" s="32"/>
      <c r="K19" s="32"/>
      <c r="L19" s="32"/>
      <c r="M19" s="28" t="s">
        <v>24</v>
      </c>
      <c r="N19" s="32"/>
      <c r="O19" s="162" t="str">
        <f>IF('Rekapitulácia stavby'!AN19="","",'Rekapitulácia stavby'!AN19)</f>
        <v/>
      </c>
      <c r="P19" s="162"/>
      <c r="Q19" s="32"/>
      <c r="R19" s="33"/>
    </row>
    <row r="20" spans="2:18" s="1" customFormat="1" ht="18" customHeight="1">
      <c r="B20" s="31"/>
      <c r="C20" s="32"/>
      <c r="D20" s="32"/>
      <c r="E20" s="26" t="str">
        <f>IF('Rekapitulácia stavby'!E20="","",'Rekapitulácia stavby'!E20)</f>
        <v xml:space="preserve"> </v>
      </c>
      <c r="F20" s="32"/>
      <c r="G20" s="32"/>
      <c r="H20" s="32"/>
      <c r="I20" s="32"/>
      <c r="J20" s="32"/>
      <c r="K20" s="32"/>
      <c r="L20" s="32"/>
      <c r="M20" s="28" t="s">
        <v>26</v>
      </c>
      <c r="N20" s="32"/>
      <c r="O20" s="162" t="str">
        <f>IF('Rekapitulácia stavby'!AN20="","",'Rekapitulácia stavby'!AN20)</f>
        <v/>
      </c>
      <c r="P20" s="162"/>
      <c r="Q20" s="32"/>
      <c r="R20" s="33"/>
    </row>
    <row r="21" spans="2:18" s="1" customFormat="1" ht="6.9" customHeight="1">
      <c r="B21" s="31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3"/>
    </row>
    <row r="22" spans="2:18" s="1" customFormat="1" ht="14.4" customHeight="1">
      <c r="B22" s="31"/>
      <c r="C22" s="32"/>
      <c r="D22" s="28" t="s">
        <v>33</v>
      </c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6.5" customHeight="1">
      <c r="B23" s="31"/>
      <c r="C23" s="32"/>
      <c r="D23" s="32"/>
      <c r="E23" s="165" t="s">
        <v>5</v>
      </c>
      <c r="F23" s="165"/>
      <c r="G23" s="165"/>
      <c r="H23" s="165"/>
      <c r="I23" s="165"/>
      <c r="J23" s="165"/>
      <c r="K23" s="165"/>
      <c r="L23" s="165"/>
      <c r="M23" s="32"/>
      <c r="N23" s="32"/>
      <c r="O23" s="32"/>
      <c r="P23" s="32"/>
      <c r="Q23" s="32"/>
      <c r="R23" s="33"/>
    </row>
    <row r="24" spans="2:18" s="1" customFormat="1" ht="6.9" customHeight="1">
      <c r="B24" s="31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3"/>
    </row>
    <row r="25" spans="2:18" s="1" customFormat="1" ht="6.9" customHeight="1">
      <c r="B25" s="31"/>
      <c r="C25" s="32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32"/>
      <c r="R25" s="33"/>
    </row>
    <row r="26" spans="2:18" s="1" customFormat="1" ht="14.4" customHeight="1">
      <c r="B26" s="31"/>
      <c r="C26" s="32"/>
      <c r="D26" s="96" t="s">
        <v>90</v>
      </c>
      <c r="E26" s="32"/>
      <c r="F26" s="32"/>
      <c r="G26" s="32"/>
      <c r="H26" s="32"/>
      <c r="I26" s="32"/>
      <c r="J26" s="32"/>
      <c r="K26" s="32"/>
      <c r="L26" s="32"/>
      <c r="M26" s="189" t="e">
        <f>N87</f>
        <v>#REF!</v>
      </c>
      <c r="N26" s="189"/>
      <c r="O26" s="189"/>
      <c r="P26" s="189"/>
      <c r="Q26" s="32"/>
      <c r="R26" s="33"/>
    </row>
    <row r="27" spans="2:18" s="1" customFormat="1" ht="14.4" customHeight="1">
      <c r="B27" s="31"/>
      <c r="C27" s="32"/>
      <c r="D27" s="30" t="s">
        <v>91</v>
      </c>
      <c r="E27" s="32"/>
      <c r="F27" s="32"/>
      <c r="G27" s="32"/>
      <c r="H27" s="32"/>
      <c r="I27" s="32"/>
      <c r="J27" s="32"/>
      <c r="K27" s="32"/>
      <c r="L27" s="32"/>
      <c r="M27" s="189">
        <f>N119</f>
        <v>0</v>
      </c>
      <c r="N27" s="189"/>
      <c r="O27" s="189"/>
      <c r="P27" s="189"/>
      <c r="Q27" s="32"/>
      <c r="R27" s="33"/>
    </row>
    <row r="28" spans="2:18" s="1" customFormat="1" ht="6.9" customHeight="1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3"/>
    </row>
    <row r="29" spans="2:18" s="1" customFormat="1" ht="25.4" customHeight="1">
      <c r="B29" s="31"/>
      <c r="C29" s="32"/>
      <c r="D29" s="97" t="s">
        <v>36</v>
      </c>
      <c r="E29" s="32"/>
      <c r="F29" s="32"/>
      <c r="G29" s="32"/>
      <c r="H29" s="32"/>
      <c r="I29" s="32"/>
      <c r="J29" s="32"/>
      <c r="K29" s="32"/>
      <c r="L29" s="32"/>
      <c r="M29" s="195" t="e">
        <f>ROUND(M26+M27,2)</f>
        <v>#REF!</v>
      </c>
      <c r="N29" s="193"/>
      <c r="O29" s="193"/>
      <c r="P29" s="193"/>
      <c r="Q29" s="32"/>
      <c r="R29" s="33"/>
    </row>
    <row r="30" spans="2:18" s="1" customFormat="1" ht="6.9" customHeight="1">
      <c r="B30" s="31"/>
      <c r="C30" s="32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32"/>
      <c r="R30" s="33"/>
    </row>
    <row r="31" spans="2:18" s="1" customFormat="1" ht="14.4" customHeight="1">
      <c r="B31" s="31"/>
      <c r="C31" s="32"/>
      <c r="D31" s="38" t="s">
        <v>37</v>
      </c>
      <c r="E31" s="38" t="s">
        <v>38</v>
      </c>
      <c r="F31" s="39">
        <v>0.2</v>
      </c>
      <c r="G31" s="98" t="s">
        <v>39</v>
      </c>
      <c r="H31" s="196">
        <f>ROUND((SUM(BE119:BE120)+SUM(BE137:BE408)), 2)</f>
        <v>0</v>
      </c>
      <c r="I31" s="193"/>
      <c r="J31" s="193"/>
      <c r="K31" s="32"/>
      <c r="L31" s="32"/>
      <c r="M31" s="196">
        <f>ROUND(ROUND((SUM(BE119:BE120)+SUM(BE137:BE408)), 2)*F31, 2)</f>
        <v>0</v>
      </c>
      <c r="N31" s="193"/>
      <c r="O31" s="193"/>
      <c r="P31" s="193"/>
      <c r="Q31" s="32"/>
      <c r="R31" s="33"/>
    </row>
    <row r="32" spans="2:18" s="1" customFormat="1" ht="14.4" customHeight="1">
      <c r="B32" s="31"/>
      <c r="C32" s="32"/>
      <c r="D32" s="32"/>
      <c r="E32" s="38" t="s">
        <v>40</v>
      </c>
      <c r="F32" s="39">
        <v>0.2</v>
      </c>
      <c r="G32" s="98" t="s">
        <v>39</v>
      </c>
      <c r="H32" s="196">
        <f>ROUND((SUM(BF119:BF120)+SUM(BF137:BF408)), 2)</f>
        <v>0</v>
      </c>
      <c r="I32" s="193"/>
      <c r="J32" s="193"/>
      <c r="K32" s="32"/>
      <c r="L32" s="32"/>
      <c r="M32" s="196">
        <f>ROUND(ROUND((SUM(BF119:BF120)+SUM(BF137:BF408)), 2)*F32, 2)</f>
        <v>0</v>
      </c>
      <c r="N32" s="193"/>
      <c r="O32" s="193"/>
      <c r="P32" s="193"/>
      <c r="Q32" s="32"/>
      <c r="R32" s="33"/>
    </row>
    <row r="33" spans="2:18" s="1" customFormat="1" ht="14.4" hidden="1" customHeight="1">
      <c r="B33" s="31"/>
      <c r="C33" s="32"/>
      <c r="D33" s="32"/>
      <c r="E33" s="38" t="s">
        <v>41</v>
      </c>
      <c r="F33" s="39">
        <v>0.2</v>
      </c>
      <c r="G33" s="98" t="s">
        <v>39</v>
      </c>
      <c r="H33" s="196">
        <f>ROUND((SUM(BG119:BG120)+SUM(BG137:BG408)), 2)</f>
        <v>0</v>
      </c>
      <c r="I33" s="193"/>
      <c r="J33" s="193"/>
      <c r="K33" s="32"/>
      <c r="L33" s="32"/>
      <c r="M33" s="196">
        <v>0</v>
      </c>
      <c r="N33" s="193"/>
      <c r="O33" s="193"/>
      <c r="P33" s="193"/>
      <c r="Q33" s="32"/>
      <c r="R33" s="33"/>
    </row>
    <row r="34" spans="2:18" s="1" customFormat="1" ht="14.4" hidden="1" customHeight="1">
      <c r="B34" s="31"/>
      <c r="C34" s="32"/>
      <c r="D34" s="32"/>
      <c r="E34" s="38" t="s">
        <v>42</v>
      </c>
      <c r="F34" s="39">
        <v>0.2</v>
      </c>
      <c r="G34" s="98" t="s">
        <v>39</v>
      </c>
      <c r="H34" s="196">
        <f>ROUND((SUM(BH119:BH120)+SUM(BH137:BH408)), 2)</f>
        <v>0</v>
      </c>
      <c r="I34" s="193"/>
      <c r="J34" s="193"/>
      <c r="K34" s="32"/>
      <c r="L34" s="32"/>
      <c r="M34" s="196">
        <v>0</v>
      </c>
      <c r="N34" s="193"/>
      <c r="O34" s="193"/>
      <c r="P34" s="193"/>
      <c r="Q34" s="32"/>
      <c r="R34" s="33"/>
    </row>
    <row r="35" spans="2:18" s="1" customFormat="1" ht="14.4" hidden="1" customHeight="1">
      <c r="B35" s="31"/>
      <c r="C35" s="32"/>
      <c r="D35" s="32"/>
      <c r="E35" s="38" t="s">
        <v>43</v>
      </c>
      <c r="F35" s="39">
        <v>0</v>
      </c>
      <c r="G35" s="98" t="s">
        <v>39</v>
      </c>
      <c r="H35" s="196">
        <f>ROUND((SUM(BI119:BI120)+SUM(BI137:BI408)), 2)</f>
        <v>0</v>
      </c>
      <c r="I35" s="193"/>
      <c r="J35" s="193"/>
      <c r="K35" s="32"/>
      <c r="L35" s="32"/>
      <c r="M35" s="196">
        <v>0</v>
      </c>
      <c r="N35" s="193"/>
      <c r="O35" s="193"/>
      <c r="P35" s="193"/>
      <c r="Q35" s="32"/>
      <c r="R35" s="33"/>
    </row>
    <row r="36" spans="2:18" s="1" customFormat="1" ht="6.9" customHeight="1"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3"/>
    </row>
    <row r="37" spans="2:18" s="1" customFormat="1" ht="25.4" customHeight="1">
      <c r="B37" s="31"/>
      <c r="C37" s="94"/>
      <c r="D37" s="99" t="s">
        <v>44</v>
      </c>
      <c r="E37" s="70"/>
      <c r="F37" s="70"/>
      <c r="G37" s="100" t="s">
        <v>45</v>
      </c>
      <c r="H37" s="101" t="s">
        <v>46</v>
      </c>
      <c r="I37" s="70"/>
      <c r="J37" s="70"/>
      <c r="K37" s="70"/>
      <c r="L37" s="197" t="e">
        <f>SUM(M29:M35)</f>
        <v>#REF!</v>
      </c>
      <c r="M37" s="197"/>
      <c r="N37" s="197"/>
      <c r="O37" s="197"/>
      <c r="P37" s="198"/>
      <c r="Q37" s="94"/>
      <c r="R37" s="33"/>
    </row>
    <row r="38" spans="2:18" s="1" customFormat="1" ht="14.4" customHeight="1">
      <c r="B38" s="3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3"/>
    </row>
    <row r="39" spans="2:18" s="1" customFormat="1" ht="14.4" customHeight="1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>
      <c r="B40" s="22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3"/>
    </row>
    <row r="41" spans="2:18">
      <c r="B41" s="22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3"/>
    </row>
    <row r="42" spans="2:18">
      <c r="B42" s="22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3"/>
    </row>
    <row r="43" spans="2:18">
      <c r="B43" s="22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3"/>
    </row>
    <row r="44" spans="2:18">
      <c r="B44" s="22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3"/>
    </row>
    <row r="45" spans="2:18">
      <c r="B45" s="22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3"/>
    </row>
    <row r="46" spans="2:18">
      <c r="B46" s="22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3"/>
    </row>
    <row r="47" spans="2:18">
      <c r="B47" s="22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3"/>
    </row>
    <row r="48" spans="2:18">
      <c r="B48" s="22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3"/>
    </row>
    <row r="49" spans="2:18">
      <c r="B49" s="22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3"/>
    </row>
    <row r="50" spans="2:18" s="1" customFormat="1" ht="13.5">
      <c r="B50" s="31"/>
      <c r="C50" s="32"/>
      <c r="D50" s="46" t="s">
        <v>47</v>
      </c>
      <c r="E50" s="47"/>
      <c r="F50" s="47"/>
      <c r="G50" s="47"/>
      <c r="H50" s="48"/>
      <c r="I50" s="32"/>
      <c r="J50" s="46" t="s">
        <v>48</v>
      </c>
      <c r="K50" s="47"/>
      <c r="L50" s="47"/>
      <c r="M50" s="47"/>
      <c r="N50" s="47"/>
      <c r="O50" s="47"/>
      <c r="P50" s="48"/>
      <c r="Q50" s="32"/>
      <c r="R50" s="33"/>
    </row>
    <row r="51" spans="2:18">
      <c r="B51" s="22"/>
      <c r="C51" s="24"/>
      <c r="D51" s="49"/>
      <c r="E51" s="24"/>
      <c r="F51" s="24"/>
      <c r="G51" s="24"/>
      <c r="H51" s="50"/>
      <c r="I51" s="24"/>
      <c r="J51" s="49"/>
      <c r="K51" s="24"/>
      <c r="L51" s="24"/>
      <c r="M51" s="24"/>
      <c r="N51" s="24"/>
      <c r="O51" s="24"/>
      <c r="P51" s="50"/>
      <c r="Q51" s="24"/>
      <c r="R51" s="23"/>
    </row>
    <row r="52" spans="2:18">
      <c r="B52" s="22"/>
      <c r="C52" s="24"/>
      <c r="D52" s="49"/>
      <c r="E52" s="24"/>
      <c r="F52" s="24"/>
      <c r="G52" s="24"/>
      <c r="H52" s="50"/>
      <c r="I52" s="24"/>
      <c r="J52" s="49"/>
      <c r="K52" s="24"/>
      <c r="L52" s="24"/>
      <c r="M52" s="24"/>
      <c r="N52" s="24"/>
      <c r="O52" s="24"/>
      <c r="P52" s="50"/>
      <c r="Q52" s="24"/>
      <c r="R52" s="23"/>
    </row>
    <row r="53" spans="2:18">
      <c r="B53" s="22"/>
      <c r="C53" s="24"/>
      <c r="D53" s="49"/>
      <c r="E53" s="24"/>
      <c r="F53" s="24"/>
      <c r="G53" s="24"/>
      <c r="H53" s="50"/>
      <c r="I53" s="24"/>
      <c r="J53" s="49"/>
      <c r="K53" s="24"/>
      <c r="L53" s="24"/>
      <c r="M53" s="24"/>
      <c r="N53" s="24"/>
      <c r="O53" s="24"/>
      <c r="P53" s="50"/>
      <c r="Q53" s="24"/>
      <c r="R53" s="23"/>
    </row>
    <row r="54" spans="2:18">
      <c r="B54" s="22"/>
      <c r="C54" s="24"/>
      <c r="D54" s="49"/>
      <c r="E54" s="24"/>
      <c r="F54" s="24"/>
      <c r="G54" s="24"/>
      <c r="H54" s="50"/>
      <c r="I54" s="24"/>
      <c r="J54" s="49"/>
      <c r="K54" s="24"/>
      <c r="L54" s="24"/>
      <c r="M54" s="24"/>
      <c r="N54" s="24"/>
      <c r="O54" s="24"/>
      <c r="P54" s="50"/>
      <c r="Q54" s="24"/>
      <c r="R54" s="23"/>
    </row>
    <row r="55" spans="2:18">
      <c r="B55" s="22"/>
      <c r="C55" s="24"/>
      <c r="D55" s="49"/>
      <c r="E55" s="24"/>
      <c r="F55" s="24"/>
      <c r="G55" s="24"/>
      <c r="H55" s="50"/>
      <c r="I55" s="24"/>
      <c r="J55" s="49"/>
      <c r="K55" s="24"/>
      <c r="L55" s="24"/>
      <c r="M55" s="24"/>
      <c r="N55" s="24"/>
      <c r="O55" s="24"/>
      <c r="P55" s="50"/>
      <c r="Q55" s="24"/>
      <c r="R55" s="23"/>
    </row>
    <row r="56" spans="2:18">
      <c r="B56" s="22"/>
      <c r="C56" s="24"/>
      <c r="D56" s="49"/>
      <c r="E56" s="24"/>
      <c r="F56" s="24"/>
      <c r="G56" s="24"/>
      <c r="H56" s="50"/>
      <c r="I56" s="24"/>
      <c r="J56" s="49"/>
      <c r="K56" s="24"/>
      <c r="L56" s="24"/>
      <c r="M56" s="24"/>
      <c r="N56" s="24"/>
      <c r="O56" s="24"/>
      <c r="P56" s="50"/>
      <c r="Q56" s="24"/>
      <c r="R56" s="23"/>
    </row>
    <row r="57" spans="2:18">
      <c r="B57" s="22"/>
      <c r="C57" s="24"/>
      <c r="D57" s="49"/>
      <c r="E57" s="24"/>
      <c r="F57" s="24"/>
      <c r="G57" s="24"/>
      <c r="H57" s="50"/>
      <c r="I57" s="24"/>
      <c r="J57" s="49"/>
      <c r="K57" s="24"/>
      <c r="L57" s="24"/>
      <c r="M57" s="24"/>
      <c r="N57" s="24"/>
      <c r="O57" s="24"/>
      <c r="P57" s="50"/>
      <c r="Q57" s="24"/>
      <c r="R57" s="23"/>
    </row>
    <row r="58" spans="2:18">
      <c r="B58" s="22"/>
      <c r="C58" s="24"/>
      <c r="D58" s="49"/>
      <c r="E58" s="24"/>
      <c r="F58" s="24"/>
      <c r="G58" s="24"/>
      <c r="H58" s="50"/>
      <c r="I58" s="24"/>
      <c r="J58" s="49"/>
      <c r="K58" s="24"/>
      <c r="L58" s="24"/>
      <c r="M58" s="24"/>
      <c r="N58" s="24"/>
      <c r="O58" s="24"/>
      <c r="P58" s="50"/>
      <c r="Q58" s="24"/>
      <c r="R58" s="23"/>
    </row>
    <row r="59" spans="2:18" s="1" customFormat="1" ht="13.5">
      <c r="B59" s="31"/>
      <c r="C59" s="32"/>
      <c r="D59" s="51" t="s">
        <v>49</v>
      </c>
      <c r="E59" s="52"/>
      <c r="F59" s="52"/>
      <c r="G59" s="53" t="s">
        <v>50</v>
      </c>
      <c r="H59" s="54"/>
      <c r="I59" s="32"/>
      <c r="J59" s="51" t="s">
        <v>49</v>
      </c>
      <c r="K59" s="52"/>
      <c r="L59" s="52"/>
      <c r="M59" s="52"/>
      <c r="N59" s="53" t="s">
        <v>50</v>
      </c>
      <c r="O59" s="52"/>
      <c r="P59" s="54"/>
      <c r="Q59" s="32"/>
      <c r="R59" s="33"/>
    </row>
    <row r="60" spans="2:18">
      <c r="B60" s="22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3"/>
    </row>
    <row r="61" spans="2:18" s="1" customFormat="1" ht="13.5">
      <c r="B61" s="31"/>
      <c r="C61" s="32"/>
      <c r="D61" s="46" t="s">
        <v>51</v>
      </c>
      <c r="E61" s="47"/>
      <c r="F61" s="47"/>
      <c r="G61" s="47"/>
      <c r="H61" s="48"/>
      <c r="I61" s="32"/>
      <c r="J61" s="46" t="s">
        <v>52</v>
      </c>
      <c r="K61" s="47"/>
      <c r="L61" s="47"/>
      <c r="M61" s="47"/>
      <c r="N61" s="47"/>
      <c r="O61" s="47"/>
      <c r="P61" s="48"/>
      <c r="Q61" s="32"/>
      <c r="R61" s="33"/>
    </row>
    <row r="62" spans="2:18">
      <c r="B62" s="22"/>
      <c r="C62" s="24"/>
      <c r="D62" s="49"/>
      <c r="E62" s="24"/>
      <c r="F62" s="24"/>
      <c r="G62" s="24"/>
      <c r="H62" s="50"/>
      <c r="I62" s="24"/>
      <c r="J62" s="49"/>
      <c r="K62" s="24"/>
      <c r="L62" s="24"/>
      <c r="M62" s="24"/>
      <c r="N62" s="24"/>
      <c r="O62" s="24"/>
      <c r="P62" s="50"/>
      <c r="Q62" s="24"/>
      <c r="R62" s="23"/>
    </row>
    <row r="63" spans="2:18">
      <c r="B63" s="22"/>
      <c r="C63" s="24"/>
      <c r="D63" s="49"/>
      <c r="E63" s="24"/>
      <c r="F63" s="24"/>
      <c r="G63" s="24"/>
      <c r="H63" s="50"/>
      <c r="I63" s="24"/>
      <c r="J63" s="49"/>
      <c r="K63" s="24"/>
      <c r="L63" s="24"/>
      <c r="M63" s="24"/>
      <c r="N63" s="24"/>
      <c r="O63" s="24"/>
      <c r="P63" s="50"/>
      <c r="Q63" s="24"/>
      <c r="R63" s="23"/>
    </row>
    <row r="64" spans="2:18">
      <c r="B64" s="22"/>
      <c r="C64" s="24"/>
      <c r="D64" s="49"/>
      <c r="E64" s="24"/>
      <c r="F64" s="24"/>
      <c r="G64" s="24"/>
      <c r="H64" s="50"/>
      <c r="I64" s="24"/>
      <c r="J64" s="49"/>
      <c r="K64" s="24"/>
      <c r="L64" s="24"/>
      <c r="M64" s="24"/>
      <c r="N64" s="24"/>
      <c r="O64" s="24"/>
      <c r="P64" s="50"/>
      <c r="Q64" s="24"/>
      <c r="R64" s="23"/>
    </row>
    <row r="65" spans="2:18">
      <c r="B65" s="22"/>
      <c r="C65" s="24"/>
      <c r="D65" s="49"/>
      <c r="E65" s="24"/>
      <c r="F65" s="24"/>
      <c r="G65" s="24"/>
      <c r="H65" s="50"/>
      <c r="I65" s="24"/>
      <c r="J65" s="49"/>
      <c r="K65" s="24"/>
      <c r="L65" s="24"/>
      <c r="M65" s="24"/>
      <c r="N65" s="24"/>
      <c r="O65" s="24"/>
      <c r="P65" s="50"/>
      <c r="Q65" s="24"/>
      <c r="R65" s="23"/>
    </row>
    <row r="66" spans="2:18">
      <c r="B66" s="22"/>
      <c r="C66" s="24"/>
      <c r="D66" s="49"/>
      <c r="E66" s="24"/>
      <c r="F66" s="24"/>
      <c r="G66" s="24"/>
      <c r="H66" s="50"/>
      <c r="I66" s="24"/>
      <c r="J66" s="49"/>
      <c r="K66" s="24"/>
      <c r="L66" s="24"/>
      <c r="M66" s="24"/>
      <c r="N66" s="24"/>
      <c r="O66" s="24"/>
      <c r="P66" s="50"/>
      <c r="Q66" s="24"/>
      <c r="R66" s="23"/>
    </row>
    <row r="67" spans="2:18">
      <c r="B67" s="22"/>
      <c r="C67" s="24"/>
      <c r="D67" s="49"/>
      <c r="E67" s="24"/>
      <c r="F67" s="24"/>
      <c r="G67" s="24"/>
      <c r="H67" s="50"/>
      <c r="I67" s="24"/>
      <c r="J67" s="49"/>
      <c r="K67" s="24"/>
      <c r="L67" s="24"/>
      <c r="M67" s="24"/>
      <c r="N67" s="24"/>
      <c r="O67" s="24"/>
      <c r="P67" s="50"/>
      <c r="Q67" s="24"/>
      <c r="R67" s="23"/>
    </row>
    <row r="68" spans="2:18">
      <c r="B68" s="22"/>
      <c r="C68" s="24"/>
      <c r="D68" s="49"/>
      <c r="E68" s="24"/>
      <c r="F68" s="24"/>
      <c r="G68" s="24"/>
      <c r="H68" s="50"/>
      <c r="I68" s="24"/>
      <c r="J68" s="49"/>
      <c r="K68" s="24"/>
      <c r="L68" s="24"/>
      <c r="M68" s="24"/>
      <c r="N68" s="24"/>
      <c r="O68" s="24"/>
      <c r="P68" s="50"/>
      <c r="Q68" s="24"/>
      <c r="R68" s="23"/>
    </row>
    <row r="69" spans="2:18">
      <c r="B69" s="22"/>
      <c r="C69" s="24"/>
      <c r="D69" s="49"/>
      <c r="E69" s="24"/>
      <c r="F69" s="24"/>
      <c r="G69" s="24"/>
      <c r="H69" s="50"/>
      <c r="I69" s="24"/>
      <c r="J69" s="49"/>
      <c r="K69" s="24"/>
      <c r="L69" s="24"/>
      <c r="M69" s="24"/>
      <c r="N69" s="24"/>
      <c r="O69" s="24"/>
      <c r="P69" s="50"/>
      <c r="Q69" s="24"/>
      <c r="R69" s="23"/>
    </row>
    <row r="70" spans="2:18" s="1" customFormat="1" ht="13.5">
      <c r="B70" s="31"/>
      <c r="C70" s="32"/>
      <c r="D70" s="51" t="s">
        <v>49</v>
      </c>
      <c r="E70" s="52"/>
      <c r="F70" s="52"/>
      <c r="G70" s="53" t="s">
        <v>50</v>
      </c>
      <c r="H70" s="54"/>
      <c r="I70" s="32"/>
      <c r="J70" s="51" t="s">
        <v>49</v>
      </c>
      <c r="K70" s="52"/>
      <c r="L70" s="52"/>
      <c r="M70" s="52"/>
      <c r="N70" s="53" t="s">
        <v>50</v>
      </c>
      <c r="O70" s="52"/>
      <c r="P70" s="54"/>
      <c r="Q70" s="32"/>
      <c r="R70" s="33"/>
    </row>
    <row r="71" spans="2:18" s="1" customFormat="1" ht="14.4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" customHeight="1">
      <c r="B76" s="31"/>
      <c r="C76" s="160" t="s">
        <v>92</v>
      </c>
      <c r="D76" s="161"/>
      <c r="E76" s="161"/>
      <c r="F76" s="161"/>
      <c r="G76" s="161"/>
      <c r="H76" s="161"/>
      <c r="I76" s="161"/>
      <c r="J76" s="161"/>
      <c r="K76" s="161"/>
      <c r="L76" s="161"/>
      <c r="M76" s="161"/>
      <c r="N76" s="161"/>
      <c r="O76" s="161"/>
      <c r="P76" s="161"/>
      <c r="Q76" s="161"/>
      <c r="R76" s="33"/>
    </row>
    <row r="77" spans="2:18" s="1" customFormat="1" ht="6.9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</row>
    <row r="78" spans="2:18" s="1" customFormat="1" ht="36.9" customHeight="1">
      <c r="B78" s="31"/>
      <c r="C78" s="65" t="s">
        <v>16</v>
      </c>
      <c r="D78" s="32"/>
      <c r="E78" s="32"/>
      <c r="F78" s="170" t="str">
        <f>F6</f>
        <v>JASLE V OBCI VEĽKÉ RIPŇANY / rekonštrukcia objektu so zmenou užívania/</v>
      </c>
      <c r="G78" s="193"/>
      <c r="H78" s="193"/>
      <c r="I78" s="193"/>
      <c r="J78" s="193"/>
      <c r="K78" s="193"/>
      <c r="L78" s="193"/>
      <c r="M78" s="193"/>
      <c r="N78" s="193"/>
      <c r="O78" s="193"/>
      <c r="P78" s="193"/>
      <c r="Q78" s="32"/>
      <c r="R78" s="33"/>
    </row>
    <row r="79" spans="2:18" s="1" customFormat="1" ht="6.9" customHeight="1"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3"/>
    </row>
    <row r="80" spans="2:18" s="1" customFormat="1" ht="18" customHeight="1">
      <c r="B80" s="31"/>
      <c r="C80" s="28" t="s">
        <v>20</v>
      </c>
      <c r="D80" s="32"/>
      <c r="E80" s="32"/>
      <c r="F80" s="26" t="str">
        <f>F8</f>
        <v>Behynce, č. parcely 61/2, s.č. 35</v>
      </c>
      <c r="G80" s="32"/>
      <c r="H80" s="32"/>
      <c r="I80" s="32"/>
      <c r="J80" s="32"/>
      <c r="K80" s="28" t="s">
        <v>22</v>
      </c>
      <c r="L80" s="32"/>
      <c r="M80" s="194" t="str">
        <f>IF(O8="","",O8)</f>
        <v/>
      </c>
      <c r="N80" s="194"/>
      <c r="O80" s="194"/>
      <c r="P80" s="194"/>
      <c r="Q80" s="32"/>
      <c r="R80" s="33"/>
    </row>
    <row r="81" spans="2:47" s="1" customFormat="1" ht="6.9" customHeight="1"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3"/>
    </row>
    <row r="82" spans="2:47" s="1" customFormat="1">
      <c r="B82" s="31"/>
      <c r="C82" s="28" t="s">
        <v>23</v>
      </c>
      <c r="D82" s="32"/>
      <c r="E82" s="32"/>
      <c r="F82" s="26" t="str">
        <f>E11</f>
        <v>Obec Veľké Ripňany</v>
      </c>
      <c r="G82" s="32"/>
      <c r="H82" s="32"/>
      <c r="I82" s="32"/>
      <c r="J82" s="32"/>
      <c r="K82" s="28" t="s">
        <v>29</v>
      </c>
      <c r="L82" s="32"/>
      <c r="M82" s="162" t="str">
        <f>E17</f>
        <v>Ing. Jozef Katrák</v>
      </c>
      <c r="N82" s="162"/>
      <c r="O82" s="162"/>
      <c r="P82" s="162"/>
      <c r="Q82" s="162"/>
      <c r="R82" s="33"/>
    </row>
    <row r="83" spans="2:47" s="1" customFormat="1" ht="14.4" customHeight="1">
      <c r="B83" s="31"/>
      <c r="C83" s="28" t="s">
        <v>27</v>
      </c>
      <c r="D83" s="32"/>
      <c r="E83" s="32"/>
      <c r="F83" s="26" t="str">
        <f>IF(E14="","",E14)</f>
        <v xml:space="preserve"> </v>
      </c>
      <c r="G83" s="32"/>
      <c r="H83" s="32"/>
      <c r="I83" s="32"/>
      <c r="J83" s="32"/>
      <c r="K83" s="28" t="s">
        <v>32</v>
      </c>
      <c r="L83" s="32"/>
      <c r="M83" s="162" t="str">
        <f>E20</f>
        <v xml:space="preserve"> </v>
      </c>
      <c r="N83" s="162"/>
      <c r="O83" s="162"/>
      <c r="P83" s="162"/>
      <c r="Q83" s="162"/>
      <c r="R83" s="33"/>
    </row>
    <row r="84" spans="2:47" s="1" customFormat="1" ht="10.4" customHeight="1"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3"/>
    </row>
    <row r="85" spans="2:47" s="1" customFormat="1" ht="29.25" customHeight="1">
      <c r="B85" s="31"/>
      <c r="C85" s="199" t="s">
        <v>93</v>
      </c>
      <c r="D85" s="200"/>
      <c r="E85" s="200"/>
      <c r="F85" s="200"/>
      <c r="G85" s="200"/>
      <c r="H85" s="94"/>
      <c r="I85" s="94"/>
      <c r="J85" s="94"/>
      <c r="K85" s="94"/>
      <c r="L85" s="94"/>
      <c r="M85" s="94"/>
      <c r="N85" s="199" t="s">
        <v>94</v>
      </c>
      <c r="O85" s="200"/>
      <c r="P85" s="200"/>
      <c r="Q85" s="200"/>
      <c r="R85" s="33"/>
    </row>
    <row r="86" spans="2:47" s="1" customFormat="1" ht="10.4" customHeight="1"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3"/>
    </row>
    <row r="87" spans="2:47" s="1" customFormat="1" ht="29.25" customHeight="1">
      <c r="B87" s="31"/>
      <c r="C87" s="102" t="s">
        <v>95</v>
      </c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175" t="e">
        <f>N137</f>
        <v>#REF!</v>
      </c>
      <c r="O87" s="201"/>
      <c r="P87" s="201"/>
      <c r="Q87" s="201"/>
      <c r="R87" s="33"/>
      <c r="AU87" s="18" t="s">
        <v>96</v>
      </c>
    </row>
    <row r="88" spans="2:47" s="6" customFormat="1" ht="24.9" customHeight="1">
      <c r="B88" s="103"/>
      <c r="C88" s="104"/>
      <c r="D88" s="105" t="s">
        <v>97</v>
      </c>
      <c r="E88" s="104"/>
      <c r="F88" s="104"/>
      <c r="G88" s="104"/>
      <c r="H88" s="104"/>
      <c r="I88" s="104"/>
      <c r="J88" s="104"/>
      <c r="K88" s="104"/>
      <c r="L88" s="104"/>
      <c r="M88" s="104"/>
      <c r="N88" s="202">
        <f>N138</f>
        <v>0</v>
      </c>
      <c r="O88" s="203"/>
      <c r="P88" s="203"/>
      <c r="Q88" s="203"/>
      <c r="R88" s="106"/>
    </row>
    <row r="89" spans="2:47" s="7" customFormat="1" ht="20" customHeight="1">
      <c r="B89" s="107"/>
      <c r="C89" s="108"/>
      <c r="D89" s="109" t="s">
        <v>98</v>
      </c>
      <c r="E89" s="108"/>
      <c r="F89" s="108"/>
      <c r="G89" s="108"/>
      <c r="H89" s="108"/>
      <c r="I89" s="108"/>
      <c r="J89" s="108"/>
      <c r="K89" s="108"/>
      <c r="L89" s="108"/>
      <c r="M89" s="108"/>
      <c r="N89" s="204">
        <f>N139</f>
        <v>0</v>
      </c>
      <c r="O89" s="205"/>
      <c r="P89" s="205"/>
      <c r="Q89" s="205"/>
      <c r="R89" s="110"/>
    </row>
    <row r="90" spans="2:47" s="7" customFormat="1" ht="20" customHeight="1">
      <c r="B90" s="107"/>
      <c r="C90" s="108"/>
      <c r="D90" s="109" t="s">
        <v>99</v>
      </c>
      <c r="E90" s="108"/>
      <c r="F90" s="108"/>
      <c r="G90" s="108"/>
      <c r="H90" s="108"/>
      <c r="I90" s="108"/>
      <c r="J90" s="108"/>
      <c r="K90" s="108"/>
      <c r="L90" s="108"/>
      <c r="M90" s="108"/>
      <c r="N90" s="204">
        <f>N154</f>
        <v>0</v>
      </c>
      <c r="O90" s="205"/>
      <c r="P90" s="205"/>
      <c r="Q90" s="205"/>
      <c r="R90" s="110"/>
    </row>
    <row r="91" spans="2:47" s="7" customFormat="1" ht="20" customHeight="1">
      <c r="B91" s="107"/>
      <c r="C91" s="108"/>
      <c r="D91" s="109" t="s">
        <v>100</v>
      </c>
      <c r="E91" s="108"/>
      <c r="F91" s="108"/>
      <c r="G91" s="108"/>
      <c r="H91" s="108"/>
      <c r="I91" s="108"/>
      <c r="J91" s="108"/>
      <c r="K91" s="108"/>
      <c r="L91" s="108"/>
      <c r="M91" s="108"/>
      <c r="N91" s="204">
        <f>N166</f>
        <v>0</v>
      </c>
      <c r="O91" s="205"/>
      <c r="P91" s="205"/>
      <c r="Q91" s="205"/>
      <c r="R91" s="110"/>
    </row>
    <row r="92" spans="2:47" s="7" customFormat="1" ht="20" customHeight="1">
      <c r="B92" s="107"/>
      <c r="C92" s="108"/>
      <c r="D92" s="109" t="s">
        <v>101</v>
      </c>
      <c r="E92" s="108"/>
      <c r="F92" s="108"/>
      <c r="G92" s="108"/>
      <c r="H92" s="108"/>
      <c r="I92" s="108"/>
      <c r="J92" s="108"/>
      <c r="K92" s="108"/>
      <c r="L92" s="108"/>
      <c r="M92" s="108"/>
      <c r="N92" s="204">
        <f>N186</f>
        <v>0</v>
      </c>
      <c r="O92" s="205"/>
      <c r="P92" s="205"/>
      <c r="Q92" s="205"/>
      <c r="R92" s="110"/>
    </row>
    <row r="93" spans="2:47" s="7" customFormat="1" ht="20" customHeight="1">
      <c r="B93" s="107"/>
      <c r="C93" s="108"/>
      <c r="D93" s="109" t="s">
        <v>102</v>
      </c>
      <c r="E93" s="108"/>
      <c r="F93" s="108"/>
      <c r="G93" s="108"/>
      <c r="H93" s="108"/>
      <c r="I93" s="108"/>
      <c r="J93" s="108"/>
      <c r="K93" s="108"/>
      <c r="L93" s="108"/>
      <c r="M93" s="108"/>
      <c r="N93" s="204">
        <f>N199</f>
        <v>0</v>
      </c>
      <c r="O93" s="205"/>
      <c r="P93" s="205"/>
      <c r="Q93" s="205"/>
      <c r="R93" s="110"/>
    </row>
    <row r="94" spans="2:47" s="7" customFormat="1" ht="20" customHeight="1">
      <c r="B94" s="107"/>
      <c r="C94" s="108"/>
      <c r="D94" s="109" t="s">
        <v>103</v>
      </c>
      <c r="E94" s="108"/>
      <c r="F94" s="108"/>
      <c r="G94" s="108"/>
      <c r="H94" s="108"/>
      <c r="I94" s="108"/>
      <c r="J94" s="108"/>
      <c r="K94" s="108"/>
      <c r="L94" s="108"/>
      <c r="M94" s="108"/>
      <c r="N94" s="204">
        <f>N203</f>
        <v>0</v>
      </c>
      <c r="O94" s="205"/>
      <c r="P94" s="205"/>
      <c r="Q94" s="205"/>
      <c r="R94" s="110"/>
    </row>
    <row r="95" spans="2:47" s="7" customFormat="1" ht="20" customHeight="1">
      <c r="B95" s="107"/>
      <c r="C95" s="108"/>
      <c r="D95" s="109" t="s">
        <v>104</v>
      </c>
      <c r="E95" s="108"/>
      <c r="F95" s="108"/>
      <c r="G95" s="108"/>
      <c r="H95" s="108"/>
      <c r="I95" s="108"/>
      <c r="J95" s="108"/>
      <c r="K95" s="108"/>
      <c r="L95" s="108"/>
      <c r="M95" s="108"/>
      <c r="N95" s="204">
        <f>N234</f>
        <v>0</v>
      </c>
      <c r="O95" s="205"/>
      <c r="P95" s="205"/>
      <c r="Q95" s="205"/>
      <c r="R95" s="110"/>
    </row>
    <row r="96" spans="2:47" s="7" customFormat="1" ht="20" customHeight="1">
      <c r="B96" s="107"/>
      <c r="C96" s="108"/>
      <c r="D96" s="109" t="s">
        <v>105</v>
      </c>
      <c r="E96" s="108"/>
      <c r="F96" s="108"/>
      <c r="G96" s="108"/>
      <c r="H96" s="108"/>
      <c r="I96" s="108"/>
      <c r="J96" s="108"/>
      <c r="K96" s="108"/>
      <c r="L96" s="108"/>
      <c r="M96" s="108"/>
      <c r="N96" s="204">
        <f>N271</f>
        <v>0</v>
      </c>
      <c r="O96" s="205"/>
      <c r="P96" s="205"/>
      <c r="Q96" s="205"/>
      <c r="R96" s="110"/>
    </row>
    <row r="97" spans="2:18" s="6" customFormat="1" ht="24.9" customHeight="1">
      <c r="B97" s="103"/>
      <c r="C97" s="104"/>
      <c r="D97" s="105" t="s">
        <v>106</v>
      </c>
      <c r="E97" s="104"/>
      <c r="F97" s="104"/>
      <c r="G97" s="104"/>
      <c r="H97" s="104"/>
      <c r="I97" s="104"/>
      <c r="J97" s="104"/>
      <c r="K97" s="104"/>
      <c r="L97" s="104"/>
      <c r="M97" s="104"/>
      <c r="N97" s="202" t="e">
        <f>N273</f>
        <v>#REF!</v>
      </c>
      <c r="O97" s="203"/>
      <c r="P97" s="203"/>
      <c r="Q97" s="203"/>
      <c r="R97" s="106"/>
    </row>
    <row r="98" spans="2:18" s="7" customFormat="1" ht="20" customHeight="1">
      <c r="B98" s="107"/>
      <c r="C98" s="108"/>
      <c r="D98" s="109" t="s">
        <v>107</v>
      </c>
      <c r="E98" s="108"/>
      <c r="F98" s="108"/>
      <c r="G98" s="108"/>
      <c r="H98" s="108"/>
      <c r="I98" s="108"/>
      <c r="J98" s="108"/>
      <c r="K98" s="108"/>
      <c r="L98" s="108"/>
      <c r="M98" s="108"/>
      <c r="N98" s="204">
        <f>N274</f>
        <v>0</v>
      </c>
      <c r="O98" s="205"/>
      <c r="P98" s="205"/>
      <c r="Q98" s="205"/>
      <c r="R98" s="110"/>
    </row>
    <row r="99" spans="2:18" s="7" customFormat="1" ht="20" customHeight="1">
      <c r="B99" s="107"/>
      <c r="C99" s="108"/>
      <c r="D99" s="109" t="s">
        <v>108</v>
      </c>
      <c r="E99" s="108"/>
      <c r="F99" s="108"/>
      <c r="G99" s="108"/>
      <c r="H99" s="108"/>
      <c r="I99" s="108"/>
      <c r="J99" s="108"/>
      <c r="K99" s="108"/>
      <c r="L99" s="108"/>
      <c r="M99" s="108"/>
      <c r="N99" s="204">
        <f>N281</f>
        <v>0</v>
      </c>
      <c r="O99" s="205"/>
      <c r="P99" s="205"/>
      <c r="Q99" s="205"/>
      <c r="R99" s="110"/>
    </row>
    <row r="100" spans="2:18" s="7" customFormat="1" ht="20" customHeight="1">
      <c r="B100" s="107"/>
      <c r="C100" s="108"/>
      <c r="D100" s="109" t="s">
        <v>109</v>
      </c>
      <c r="E100" s="108"/>
      <c r="F100" s="108"/>
      <c r="G100" s="108"/>
      <c r="H100" s="108"/>
      <c r="I100" s="108"/>
      <c r="J100" s="108"/>
      <c r="K100" s="108"/>
      <c r="L100" s="108"/>
      <c r="M100" s="108"/>
      <c r="N100" s="204">
        <f>N290</f>
        <v>0</v>
      </c>
      <c r="O100" s="205"/>
      <c r="P100" s="205"/>
      <c r="Q100" s="205"/>
      <c r="R100" s="110"/>
    </row>
    <row r="101" spans="2:18" s="7" customFormat="1" ht="20" customHeight="1">
      <c r="B101" s="107"/>
      <c r="C101" s="108"/>
      <c r="D101" s="109" t="s">
        <v>110</v>
      </c>
      <c r="E101" s="108"/>
      <c r="F101" s="108"/>
      <c r="G101" s="108"/>
      <c r="H101" s="108"/>
      <c r="I101" s="108"/>
      <c r="J101" s="108"/>
      <c r="K101" s="108"/>
      <c r="L101" s="108"/>
      <c r="M101" s="108"/>
      <c r="N101" s="204">
        <f>N292</f>
        <v>0</v>
      </c>
      <c r="O101" s="205"/>
      <c r="P101" s="205"/>
      <c r="Q101" s="205"/>
      <c r="R101" s="110"/>
    </row>
    <row r="102" spans="2:18" s="7" customFormat="1" ht="20" customHeight="1">
      <c r="B102" s="107"/>
      <c r="C102" s="108"/>
      <c r="D102" s="109" t="s">
        <v>111</v>
      </c>
      <c r="E102" s="108"/>
      <c r="F102" s="108"/>
      <c r="G102" s="108"/>
      <c r="H102" s="108"/>
      <c r="I102" s="108"/>
      <c r="J102" s="108"/>
      <c r="K102" s="108"/>
      <c r="L102" s="108"/>
      <c r="M102" s="108"/>
      <c r="N102" s="204">
        <f>N294</f>
        <v>0</v>
      </c>
      <c r="O102" s="205"/>
      <c r="P102" s="205"/>
      <c r="Q102" s="205"/>
      <c r="R102" s="110"/>
    </row>
    <row r="103" spans="2:18" s="7" customFormat="1" ht="20" customHeight="1">
      <c r="B103" s="107"/>
      <c r="C103" s="108"/>
      <c r="D103" s="109" t="s">
        <v>112</v>
      </c>
      <c r="E103" s="108"/>
      <c r="F103" s="108"/>
      <c r="G103" s="108"/>
      <c r="H103" s="108"/>
      <c r="I103" s="108"/>
      <c r="J103" s="108"/>
      <c r="K103" s="108"/>
      <c r="L103" s="108"/>
      <c r="M103" s="108"/>
      <c r="N103" s="204">
        <f>N296</f>
        <v>0</v>
      </c>
      <c r="O103" s="205"/>
      <c r="P103" s="205"/>
      <c r="Q103" s="205"/>
      <c r="R103" s="110"/>
    </row>
    <row r="104" spans="2:18" s="7" customFormat="1" ht="20" customHeight="1">
      <c r="B104" s="107"/>
      <c r="C104" s="108"/>
      <c r="D104" s="109" t="s">
        <v>113</v>
      </c>
      <c r="E104" s="108"/>
      <c r="F104" s="108"/>
      <c r="G104" s="108"/>
      <c r="H104" s="108"/>
      <c r="I104" s="108"/>
      <c r="J104" s="108"/>
      <c r="K104" s="108"/>
      <c r="L104" s="108"/>
      <c r="M104" s="108"/>
      <c r="N104" s="204">
        <f>N313</f>
        <v>0</v>
      </c>
      <c r="O104" s="205"/>
      <c r="P104" s="205"/>
      <c r="Q104" s="205"/>
      <c r="R104" s="110"/>
    </row>
    <row r="105" spans="2:18" s="7" customFormat="1" ht="20" customHeight="1">
      <c r="B105" s="107"/>
      <c r="C105" s="108"/>
      <c r="D105" s="109" t="s">
        <v>114</v>
      </c>
      <c r="E105" s="108"/>
      <c r="F105" s="108"/>
      <c r="G105" s="108"/>
      <c r="H105" s="108"/>
      <c r="I105" s="108"/>
      <c r="J105" s="108"/>
      <c r="K105" s="108"/>
      <c r="L105" s="108"/>
      <c r="M105" s="108"/>
      <c r="N105" s="204">
        <f>N316</f>
        <v>0</v>
      </c>
      <c r="O105" s="205"/>
      <c r="P105" s="205"/>
      <c r="Q105" s="205"/>
      <c r="R105" s="110"/>
    </row>
    <row r="106" spans="2:18" s="7" customFormat="1" ht="20" customHeight="1">
      <c r="B106" s="107"/>
      <c r="C106" s="108"/>
      <c r="D106" s="109" t="s">
        <v>115</v>
      </c>
      <c r="E106" s="108"/>
      <c r="F106" s="108"/>
      <c r="G106" s="108"/>
      <c r="H106" s="108"/>
      <c r="I106" s="108"/>
      <c r="J106" s="108"/>
      <c r="K106" s="108"/>
      <c r="L106" s="108"/>
      <c r="M106" s="108"/>
      <c r="N106" s="204">
        <f>N327</f>
        <v>0</v>
      </c>
      <c r="O106" s="205"/>
      <c r="P106" s="205"/>
      <c r="Q106" s="205"/>
      <c r="R106" s="110"/>
    </row>
    <row r="107" spans="2:18" s="7" customFormat="1" ht="20" customHeight="1">
      <c r="B107" s="107"/>
      <c r="C107" s="108"/>
      <c r="D107" s="109" t="s">
        <v>116</v>
      </c>
      <c r="E107" s="108"/>
      <c r="F107" s="108"/>
      <c r="G107" s="108"/>
      <c r="H107" s="108"/>
      <c r="I107" s="108"/>
      <c r="J107" s="108"/>
      <c r="K107" s="108"/>
      <c r="L107" s="108"/>
      <c r="M107" s="108"/>
      <c r="N107" s="204">
        <f>N337</f>
        <v>0</v>
      </c>
      <c r="O107" s="205"/>
      <c r="P107" s="205"/>
      <c r="Q107" s="205"/>
      <c r="R107" s="110"/>
    </row>
    <row r="108" spans="2:18" s="7" customFormat="1" ht="20" customHeight="1">
      <c r="B108" s="107"/>
      <c r="C108" s="108"/>
      <c r="D108" s="109" t="s">
        <v>117</v>
      </c>
      <c r="E108" s="108"/>
      <c r="F108" s="108"/>
      <c r="G108" s="108"/>
      <c r="H108" s="108"/>
      <c r="I108" s="108"/>
      <c r="J108" s="108"/>
      <c r="K108" s="108"/>
      <c r="L108" s="108"/>
      <c r="M108" s="108"/>
      <c r="N108" s="204">
        <f>N369</f>
        <v>0</v>
      </c>
      <c r="O108" s="205"/>
      <c r="P108" s="205"/>
      <c r="Q108" s="205"/>
      <c r="R108" s="110"/>
    </row>
    <row r="109" spans="2:18" s="7" customFormat="1" ht="20" customHeight="1">
      <c r="B109" s="107"/>
      <c r="C109" s="108"/>
      <c r="D109" s="109" t="s">
        <v>118</v>
      </c>
      <c r="E109" s="108"/>
      <c r="F109" s="108"/>
      <c r="G109" s="108"/>
      <c r="H109" s="108"/>
      <c r="I109" s="108"/>
      <c r="J109" s="108"/>
      <c r="K109" s="108"/>
      <c r="L109" s="108"/>
      <c r="M109" s="108"/>
      <c r="N109" s="204">
        <f>N376</f>
        <v>0</v>
      </c>
      <c r="O109" s="205"/>
      <c r="P109" s="205"/>
      <c r="Q109" s="205"/>
      <c r="R109" s="110"/>
    </row>
    <row r="110" spans="2:18" s="7" customFormat="1" ht="20" customHeight="1">
      <c r="B110" s="107"/>
      <c r="C110" s="108"/>
      <c r="D110" s="109" t="s">
        <v>119</v>
      </c>
      <c r="E110" s="108"/>
      <c r="F110" s="108"/>
      <c r="G110" s="108"/>
      <c r="H110" s="108"/>
      <c r="I110" s="108"/>
      <c r="J110" s="108"/>
      <c r="K110" s="108"/>
      <c r="L110" s="108"/>
      <c r="M110" s="108"/>
      <c r="N110" s="204">
        <f>N385</f>
        <v>0</v>
      </c>
      <c r="O110" s="205"/>
      <c r="P110" s="205"/>
      <c r="Q110" s="205"/>
      <c r="R110" s="110"/>
    </row>
    <row r="111" spans="2:18" s="7" customFormat="1" ht="20" customHeight="1">
      <c r="B111" s="107"/>
      <c r="C111" s="108"/>
      <c r="D111" s="109" t="s">
        <v>120</v>
      </c>
      <c r="E111" s="108"/>
      <c r="F111" s="108"/>
      <c r="G111" s="108"/>
      <c r="H111" s="108"/>
      <c r="I111" s="108"/>
      <c r="J111" s="108"/>
      <c r="K111" s="108"/>
      <c r="L111" s="108"/>
      <c r="M111" s="108"/>
      <c r="N111" s="204">
        <f>N392</f>
        <v>0</v>
      </c>
      <c r="O111" s="205"/>
      <c r="P111" s="205"/>
      <c r="Q111" s="205"/>
      <c r="R111" s="110"/>
    </row>
    <row r="112" spans="2:18" s="7" customFormat="1" ht="20" customHeight="1">
      <c r="B112" s="107"/>
      <c r="C112" s="108"/>
      <c r="D112" s="109" t="s">
        <v>121</v>
      </c>
      <c r="E112" s="108"/>
      <c r="F112" s="108"/>
      <c r="G112" s="108"/>
      <c r="H112" s="108"/>
      <c r="I112" s="108"/>
      <c r="J112" s="108"/>
      <c r="K112" s="108"/>
      <c r="L112" s="108"/>
      <c r="M112" s="108"/>
      <c r="N112" s="204">
        <f>N395</f>
        <v>0</v>
      </c>
      <c r="O112" s="205"/>
      <c r="P112" s="205"/>
      <c r="Q112" s="205"/>
      <c r="R112" s="110"/>
    </row>
    <row r="113" spans="2:21" s="7" customFormat="1" ht="20" customHeight="1">
      <c r="B113" s="107"/>
      <c r="C113" s="108"/>
      <c r="D113" s="109" t="s">
        <v>122</v>
      </c>
      <c r="E113" s="108"/>
      <c r="F113" s="108"/>
      <c r="G113" s="108"/>
      <c r="H113" s="108"/>
      <c r="I113" s="108"/>
      <c r="J113" s="108"/>
      <c r="K113" s="108"/>
      <c r="L113" s="108"/>
      <c r="M113" s="108"/>
      <c r="N113" s="204">
        <f>N399</f>
        <v>0</v>
      </c>
      <c r="O113" s="205"/>
      <c r="P113" s="205"/>
      <c r="Q113" s="205"/>
      <c r="R113" s="110"/>
    </row>
    <row r="114" spans="2:21" s="7" customFormat="1" ht="20" customHeight="1">
      <c r="B114" s="107"/>
      <c r="C114" s="108"/>
      <c r="D114" s="109" t="s">
        <v>123</v>
      </c>
      <c r="E114" s="108"/>
      <c r="F114" s="108"/>
      <c r="G114" s="108"/>
      <c r="H114" s="108"/>
      <c r="I114" s="108"/>
      <c r="J114" s="108"/>
      <c r="K114" s="108"/>
      <c r="L114" s="108"/>
      <c r="M114" s="108"/>
      <c r="N114" s="204">
        <f>N403</f>
        <v>0</v>
      </c>
      <c r="O114" s="205"/>
      <c r="P114" s="205"/>
      <c r="Q114" s="205"/>
      <c r="R114" s="110"/>
    </row>
    <row r="115" spans="2:21" s="7" customFormat="1" ht="20" customHeight="1">
      <c r="B115" s="107"/>
      <c r="C115" s="108"/>
      <c r="D115" s="109" t="s">
        <v>124</v>
      </c>
      <c r="E115" s="108"/>
      <c r="F115" s="108"/>
      <c r="G115" s="108"/>
      <c r="H115" s="108"/>
      <c r="I115" s="108"/>
      <c r="J115" s="108"/>
      <c r="K115" s="108"/>
      <c r="L115" s="108"/>
      <c r="M115" s="108"/>
      <c r="N115" s="204" t="e">
        <f>#REF!</f>
        <v>#REF!</v>
      </c>
      <c r="O115" s="205"/>
      <c r="P115" s="205"/>
      <c r="Q115" s="205"/>
      <c r="R115" s="110"/>
    </row>
    <row r="116" spans="2:21" s="6" customFormat="1" ht="24.9" customHeight="1">
      <c r="B116" s="103"/>
      <c r="C116" s="104"/>
      <c r="D116" s="105" t="s">
        <v>125</v>
      </c>
      <c r="E116" s="104"/>
      <c r="F116" s="104"/>
      <c r="G116" s="104"/>
      <c r="H116" s="104"/>
      <c r="I116" s="104"/>
      <c r="J116" s="104"/>
      <c r="K116" s="104"/>
      <c r="L116" s="104"/>
      <c r="M116" s="104"/>
      <c r="N116" s="202">
        <f>N406</f>
        <v>0</v>
      </c>
      <c r="O116" s="203"/>
      <c r="P116" s="203"/>
      <c r="Q116" s="203"/>
      <c r="R116" s="106"/>
    </row>
    <row r="117" spans="2:21" s="7" customFormat="1" ht="20" customHeight="1">
      <c r="B117" s="107"/>
      <c r="C117" s="108"/>
      <c r="D117" s="109" t="s">
        <v>126</v>
      </c>
      <c r="E117" s="108"/>
      <c r="F117" s="108"/>
      <c r="G117" s="108"/>
      <c r="H117" s="108"/>
      <c r="I117" s="108"/>
      <c r="J117" s="108"/>
      <c r="K117" s="108"/>
      <c r="L117" s="108"/>
      <c r="M117" s="108"/>
      <c r="N117" s="204">
        <f>N407</f>
        <v>0</v>
      </c>
      <c r="O117" s="205"/>
      <c r="P117" s="205"/>
      <c r="Q117" s="205"/>
      <c r="R117" s="110"/>
    </row>
    <row r="118" spans="2:21" s="1" customFormat="1" ht="21.75" customHeight="1">
      <c r="B118" s="31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3"/>
    </row>
    <row r="119" spans="2:21" s="1" customFormat="1" ht="29.25" customHeight="1">
      <c r="B119" s="31"/>
      <c r="C119" s="102" t="s">
        <v>127</v>
      </c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201">
        <v>0</v>
      </c>
      <c r="O119" s="206"/>
      <c r="P119" s="206"/>
      <c r="Q119" s="206"/>
      <c r="R119" s="33"/>
      <c r="T119" s="111"/>
      <c r="U119" s="112" t="s">
        <v>37</v>
      </c>
    </row>
    <row r="120" spans="2:21" s="1" customFormat="1" ht="18" customHeight="1">
      <c r="B120" s="31"/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2"/>
      <c r="P120" s="32"/>
      <c r="Q120" s="32"/>
      <c r="R120" s="33"/>
    </row>
    <row r="121" spans="2:21" s="1" customFormat="1" ht="29.25" customHeight="1">
      <c r="B121" s="31"/>
      <c r="C121" s="93" t="s">
        <v>83</v>
      </c>
      <c r="D121" s="94"/>
      <c r="E121" s="94"/>
      <c r="F121" s="94"/>
      <c r="G121" s="94"/>
      <c r="H121" s="94"/>
      <c r="I121" s="94"/>
      <c r="J121" s="94"/>
      <c r="K121" s="94"/>
      <c r="L121" s="184" t="e">
        <f>ROUND(SUM(N87+N119),2)</f>
        <v>#REF!</v>
      </c>
      <c r="M121" s="184"/>
      <c r="N121" s="184"/>
      <c r="O121" s="184"/>
      <c r="P121" s="184"/>
      <c r="Q121" s="184"/>
      <c r="R121" s="33"/>
    </row>
    <row r="122" spans="2:21" s="1" customFormat="1" ht="6.9" customHeight="1">
      <c r="B122" s="55"/>
      <c r="C122" s="56"/>
      <c r="D122" s="56"/>
      <c r="E122" s="56"/>
      <c r="F122" s="56"/>
      <c r="G122" s="56"/>
      <c r="H122" s="56"/>
      <c r="I122" s="56"/>
      <c r="J122" s="56"/>
      <c r="K122" s="56"/>
      <c r="L122" s="56"/>
      <c r="M122" s="56"/>
      <c r="N122" s="56"/>
      <c r="O122" s="56"/>
      <c r="P122" s="56"/>
      <c r="Q122" s="56"/>
      <c r="R122" s="57"/>
    </row>
    <row r="126" spans="2:21" s="1" customFormat="1" ht="6.9" customHeight="1">
      <c r="B126" s="58"/>
      <c r="C126" s="59"/>
      <c r="D126" s="59"/>
      <c r="E126" s="59"/>
      <c r="F126" s="59"/>
      <c r="G126" s="59"/>
      <c r="H126" s="59"/>
      <c r="I126" s="59"/>
      <c r="J126" s="59"/>
      <c r="K126" s="59"/>
      <c r="L126" s="59"/>
      <c r="M126" s="59"/>
      <c r="N126" s="59"/>
      <c r="O126" s="59"/>
      <c r="P126" s="59"/>
      <c r="Q126" s="59"/>
      <c r="R126" s="60"/>
    </row>
    <row r="127" spans="2:21" s="1" customFormat="1" ht="36.9" customHeight="1">
      <c r="B127" s="31"/>
      <c r="C127" s="160" t="s">
        <v>128</v>
      </c>
      <c r="D127" s="193"/>
      <c r="E127" s="193"/>
      <c r="F127" s="193"/>
      <c r="G127" s="193"/>
      <c r="H127" s="193"/>
      <c r="I127" s="193"/>
      <c r="J127" s="193"/>
      <c r="K127" s="193"/>
      <c r="L127" s="193"/>
      <c r="M127" s="193"/>
      <c r="N127" s="193"/>
      <c r="O127" s="193"/>
      <c r="P127" s="193"/>
      <c r="Q127" s="193"/>
      <c r="R127" s="33"/>
    </row>
    <row r="128" spans="2:21" s="1" customFormat="1" ht="6.9" customHeight="1">
      <c r="B128" s="31"/>
      <c r="C128" s="32"/>
      <c r="D128" s="32"/>
      <c r="E128" s="32"/>
      <c r="F128" s="32"/>
      <c r="G128" s="32"/>
      <c r="H128" s="32"/>
      <c r="I128" s="32"/>
      <c r="J128" s="32"/>
      <c r="K128" s="32"/>
      <c r="L128" s="32"/>
      <c r="M128" s="32"/>
      <c r="N128" s="32"/>
      <c r="O128" s="32"/>
      <c r="P128" s="32"/>
      <c r="Q128" s="32"/>
      <c r="R128" s="33"/>
    </row>
    <row r="129" spans="2:65" s="1" customFormat="1" ht="36.9" customHeight="1">
      <c r="B129" s="31"/>
      <c r="C129" s="65" t="s">
        <v>16</v>
      </c>
      <c r="D129" s="32"/>
      <c r="E129" s="32"/>
      <c r="F129" s="170" t="str">
        <f>F6</f>
        <v>JASLE V OBCI VEĽKÉ RIPŇANY / rekonštrukcia objektu so zmenou užívania/</v>
      </c>
      <c r="G129" s="193"/>
      <c r="H129" s="193"/>
      <c r="I129" s="193"/>
      <c r="J129" s="193"/>
      <c r="K129" s="193"/>
      <c r="L129" s="193"/>
      <c r="M129" s="193"/>
      <c r="N129" s="193"/>
      <c r="O129" s="193"/>
      <c r="P129" s="193"/>
      <c r="Q129" s="32"/>
      <c r="R129" s="33"/>
    </row>
    <row r="130" spans="2:65" s="1" customFormat="1" ht="6.9" customHeight="1">
      <c r="B130" s="31"/>
      <c r="C130" s="32"/>
      <c r="D130" s="32"/>
      <c r="E130" s="32"/>
      <c r="F130" s="32"/>
      <c r="G130" s="32"/>
      <c r="H130" s="32"/>
      <c r="I130" s="32"/>
      <c r="J130" s="32"/>
      <c r="K130" s="32"/>
      <c r="L130" s="32"/>
      <c r="M130" s="32"/>
      <c r="N130" s="32"/>
      <c r="O130" s="32"/>
      <c r="P130" s="32"/>
      <c r="Q130" s="32"/>
      <c r="R130" s="33"/>
    </row>
    <row r="131" spans="2:65" s="1" customFormat="1" ht="18" customHeight="1">
      <c r="B131" s="31"/>
      <c r="C131" s="28" t="s">
        <v>20</v>
      </c>
      <c r="D131" s="32"/>
      <c r="E131" s="32"/>
      <c r="F131" s="26" t="str">
        <f>F8</f>
        <v>Behynce, č. parcely 61/2, s.č. 35</v>
      </c>
      <c r="G131" s="32"/>
      <c r="H131" s="32"/>
      <c r="I131" s="32"/>
      <c r="J131" s="32"/>
      <c r="K131" s="28" t="s">
        <v>22</v>
      </c>
      <c r="L131" s="32"/>
      <c r="M131" s="194" t="str">
        <f>IF(O8="","",O8)</f>
        <v/>
      </c>
      <c r="N131" s="194"/>
      <c r="O131" s="194"/>
      <c r="P131" s="194"/>
      <c r="Q131" s="32"/>
      <c r="R131" s="33"/>
    </row>
    <row r="132" spans="2:65" s="1" customFormat="1" ht="6.9" customHeight="1">
      <c r="B132" s="31"/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33"/>
    </row>
    <row r="133" spans="2:65" s="1" customFormat="1">
      <c r="B133" s="31"/>
      <c r="C133" s="28" t="s">
        <v>23</v>
      </c>
      <c r="D133" s="32"/>
      <c r="E133" s="32"/>
      <c r="F133" s="26" t="str">
        <f>E11</f>
        <v>Obec Veľké Ripňany</v>
      </c>
      <c r="G133" s="32"/>
      <c r="H133" s="32"/>
      <c r="I133" s="32"/>
      <c r="J133" s="32"/>
      <c r="K133" s="28" t="s">
        <v>29</v>
      </c>
      <c r="L133" s="32"/>
      <c r="M133" s="162" t="str">
        <f>E17</f>
        <v>Ing. Jozef Katrák</v>
      </c>
      <c r="N133" s="162"/>
      <c r="O133" s="162"/>
      <c r="P133" s="162"/>
      <c r="Q133" s="162"/>
      <c r="R133" s="33"/>
    </row>
    <row r="134" spans="2:65" s="1" customFormat="1" ht="14.4" customHeight="1">
      <c r="B134" s="31"/>
      <c r="C134" s="28" t="s">
        <v>27</v>
      </c>
      <c r="D134" s="32"/>
      <c r="E134" s="32"/>
      <c r="F134" s="26" t="str">
        <f>IF(E14="","",E14)</f>
        <v xml:space="preserve"> </v>
      </c>
      <c r="G134" s="32"/>
      <c r="H134" s="32"/>
      <c r="I134" s="32"/>
      <c r="J134" s="32"/>
      <c r="K134" s="28" t="s">
        <v>32</v>
      </c>
      <c r="L134" s="32"/>
      <c r="M134" s="162" t="str">
        <f>E20</f>
        <v xml:space="preserve"> </v>
      </c>
      <c r="N134" s="162"/>
      <c r="O134" s="162"/>
      <c r="P134" s="162"/>
      <c r="Q134" s="162"/>
      <c r="R134" s="33"/>
    </row>
    <row r="135" spans="2:65" s="1" customFormat="1" ht="10.4" customHeight="1">
      <c r="B135" s="31"/>
      <c r="C135" s="32"/>
      <c r="D135" s="32"/>
      <c r="E135" s="32"/>
      <c r="F135" s="32"/>
      <c r="G135" s="32"/>
      <c r="H135" s="32"/>
      <c r="I135" s="32"/>
      <c r="J135" s="32"/>
      <c r="K135" s="32"/>
      <c r="L135" s="32"/>
      <c r="M135" s="32"/>
      <c r="N135" s="32"/>
      <c r="O135" s="32"/>
      <c r="P135" s="32"/>
      <c r="Q135" s="32"/>
      <c r="R135" s="33"/>
    </row>
    <row r="136" spans="2:65" s="8" customFormat="1" ht="29.25" customHeight="1">
      <c r="B136" s="113"/>
      <c r="C136" s="114" t="s">
        <v>129</v>
      </c>
      <c r="D136" s="115" t="s">
        <v>130</v>
      </c>
      <c r="E136" s="115" t="s">
        <v>55</v>
      </c>
      <c r="F136" s="207" t="s">
        <v>131</v>
      </c>
      <c r="G136" s="207"/>
      <c r="H136" s="207"/>
      <c r="I136" s="207"/>
      <c r="J136" s="115" t="s">
        <v>132</v>
      </c>
      <c r="K136" s="115" t="s">
        <v>133</v>
      </c>
      <c r="L136" s="207" t="s">
        <v>134</v>
      </c>
      <c r="M136" s="207"/>
      <c r="N136" s="207" t="s">
        <v>94</v>
      </c>
      <c r="O136" s="207"/>
      <c r="P136" s="207"/>
      <c r="Q136" s="208"/>
      <c r="R136" s="116"/>
      <c r="T136" s="71" t="s">
        <v>135</v>
      </c>
      <c r="U136" s="72" t="s">
        <v>37</v>
      </c>
      <c r="V136" s="72" t="s">
        <v>136</v>
      </c>
      <c r="W136" s="72" t="s">
        <v>137</v>
      </c>
      <c r="X136" s="72" t="s">
        <v>138</v>
      </c>
      <c r="Y136" s="72" t="s">
        <v>139</v>
      </c>
      <c r="Z136" s="72" t="s">
        <v>140</v>
      </c>
      <c r="AA136" s="73" t="s">
        <v>141</v>
      </c>
    </row>
    <row r="137" spans="2:65" s="1" customFormat="1" ht="29.25" customHeight="1">
      <c r="B137" s="31"/>
      <c r="C137" s="75" t="s">
        <v>90</v>
      </c>
      <c r="D137" s="32"/>
      <c r="E137" s="32"/>
      <c r="F137" s="32"/>
      <c r="G137" s="32"/>
      <c r="H137" s="32"/>
      <c r="I137" s="32"/>
      <c r="J137" s="32"/>
      <c r="K137" s="32"/>
      <c r="L137" s="32"/>
      <c r="M137" s="32"/>
      <c r="N137" s="222" t="e">
        <f>BK137</f>
        <v>#REF!</v>
      </c>
      <c r="O137" s="223"/>
      <c r="P137" s="223"/>
      <c r="Q137" s="223"/>
      <c r="R137" s="33"/>
      <c r="T137" s="74"/>
      <c r="U137" s="47"/>
      <c r="V137" s="47"/>
      <c r="W137" s="117" t="e">
        <f>W138+W273+W406</f>
        <v>#REF!</v>
      </c>
      <c r="X137" s="47"/>
      <c r="Y137" s="117" t="e">
        <f>Y138+Y273+Y406</f>
        <v>#REF!</v>
      </c>
      <c r="Z137" s="47"/>
      <c r="AA137" s="118" t="e">
        <f>AA138+AA273+AA406</f>
        <v>#REF!</v>
      </c>
      <c r="AT137" s="18" t="s">
        <v>72</v>
      </c>
      <c r="AU137" s="18" t="s">
        <v>96</v>
      </c>
      <c r="BK137" s="119" t="e">
        <f>BK138+BK273+BK406</f>
        <v>#REF!</v>
      </c>
    </row>
    <row r="138" spans="2:65" s="9" customFormat="1" ht="37.4" customHeight="1">
      <c r="B138" s="120"/>
      <c r="C138" s="121"/>
      <c r="D138" s="122" t="s">
        <v>97</v>
      </c>
      <c r="E138" s="122"/>
      <c r="F138" s="122"/>
      <c r="G138" s="122"/>
      <c r="H138" s="122"/>
      <c r="I138" s="122"/>
      <c r="J138" s="122"/>
      <c r="K138" s="122"/>
      <c r="L138" s="122"/>
      <c r="M138" s="122"/>
      <c r="N138" s="224">
        <f>BK138</f>
        <v>0</v>
      </c>
      <c r="O138" s="202"/>
      <c r="P138" s="202"/>
      <c r="Q138" s="202"/>
      <c r="R138" s="123"/>
      <c r="T138" s="124"/>
      <c r="U138" s="121"/>
      <c r="V138" s="121"/>
      <c r="W138" s="125">
        <f>W139+W154+W166+W186+W199+W203+W234+W271</f>
        <v>5008.4558611600005</v>
      </c>
      <c r="X138" s="121"/>
      <c r="Y138" s="125">
        <f>Y139+Y154+Y166+Y186+Y199+Y203+Y234+Y271</f>
        <v>424.52949812125001</v>
      </c>
      <c r="Z138" s="121"/>
      <c r="AA138" s="126">
        <f>AA139+AA154+AA166+AA186+AA199+AA203+AA234+AA271</f>
        <v>168.96042699999998</v>
      </c>
      <c r="AR138" s="127" t="s">
        <v>78</v>
      </c>
      <c r="AT138" s="128" t="s">
        <v>72</v>
      </c>
      <c r="AU138" s="128" t="s">
        <v>73</v>
      </c>
      <c r="AY138" s="127" t="s">
        <v>142</v>
      </c>
      <c r="BK138" s="129">
        <f>BK139+BK154+BK166+BK186+BK199+BK203+BK234+BK271</f>
        <v>0</v>
      </c>
    </row>
    <row r="139" spans="2:65" s="9" customFormat="1" ht="20" customHeight="1">
      <c r="B139" s="120"/>
      <c r="C139" s="121"/>
      <c r="D139" s="130" t="s">
        <v>98</v>
      </c>
      <c r="E139" s="130"/>
      <c r="F139" s="130"/>
      <c r="G139" s="130"/>
      <c r="H139" s="130"/>
      <c r="I139" s="130"/>
      <c r="J139" s="130"/>
      <c r="K139" s="130"/>
      <c r="L139" s="130"/>
      <c r="M139" s="130"/>
      <c r="N139" s="219">
        <f>BK139</f>
        <v>0</v>
      </c>
      <c r="O139" s="220"/>
      <c r="P139" s="220"/>
      <c r="Q139" s="220"/>
      <c r="R139" s="123"/>
      <c r="T139" s="124"/>
      <c r="U139" s="121"/>
      <c r="V139" s="121"/>
      <c r="W139" s="125">
        <f>SUM(W140:W153)</f>
        <v>350.92007569999998</v>
      </c>
      <c r="X139" s="121"/>
      <c r="Y139" s="125">
        <f>SUM(Y140:Y153)</f>
        <v>78.619</v>
      </c>
      <c r="Z139" s="121"/>
      <c r="AA139" s="126">
        <f>SUM(AA140:AA153)</f>
        <v>0</v>
      </c>
      <c r="AR139" s="127" t="s">
        <v>78</v>
      </c>
      <c r="AT139" s="128" t="s">
        <v>72</v>
      </c>
      <c r="AU139" s="128" t="s">
        <v>78</v>
      </c>
      <c r="AY139" s="127" t="s">
        <v>142</v>
      </c>
      <c r="BK139" s="129">
        <f>SUM(BK140:BK153)</f>
        <v>0</v>
      </c>
    </row>
    <row r="140" spans="2:65" s="1" customFormat="1" ht="25.5" customHeight="1">
      <c r="B140" s="131"/>
      <c r="C140" s="132" t="s">
        <v>143</v>
      </c>
      <c r="D140" s="132" t="s">
        <v>144</v>
      </c>
      <c r="E140" s="133" t="s">
        <v>145</v>
      </c>
      <c r="F140" s="209" t="s">
        <v>146</v>
      </c>
      <c r="G140" s="209"/>
      <c r="H140" s="209"/>
      <c r="I140" s="209"/>
      <c r="J140" s="134" t="s">
        <v>147</v>
      </c>
      <c r="K140" s="135">
        <v>9.2330000000000005</v>
      </c>
      <c r="L140" s="210"/>
      <c r="M140" s="210"/>
      <c r="N140" s="210">
        <f t="shared" ref="N140:N153" si="0">ROUND(L140*K140,2)</f>
        <v>0</v>
      </c>
      <c r="O140" s="210"/>
      <c r="P140" s="210"/>
      <c r="Q140" s="210"/>
      <c r="R140" s="136"/>
      <c r="T140" s="137" t="s">
        <v>5</v>
      </c>
      <c r="U140" s="40" t="s">
        <v>40</v>
      </c>
      <c r="V140" s="138">
        <v>2.5139999999999998</v>
      </c>
      <c r="W140" s="138">
        <f t="shared" ref="W140:W153" si="1">V140*K140</f>
        <v>23.211762</v>
      </c>
      <c r="X140" s="138">
        <v>0</v>
      </c>
      <c r="Y140" s="138">
        <f t="shared" ref="Y140:Y153" si="2">X140*K140</f>
        <v>0</v>
      </c>
      <c r="Z140" s="138">
        <v>0</v>
      </c>
      <c r="AA140" s="139">
        <f t="shared" ref="AA140:AA153" si="3">Z140*K140</f>
        <v>0</v>
      </c>
      <c r="AR140" s="18" t="s">
        <v>148</v>
      </c>
      <c r="AT140" s="18" t="s">
        <v>144</v>
      </c>
      <c r="AU140" s="18" t="s">
        <v>149</v>
      </c>
      <c r="AY140" s="18" t="s">
        <v>142</v>
      </c>
      <c r="BE140" s="140">
        <f t="shared" ref="BE140:BE153" si="4">IF(U140="základná",N140,0)</f>
        <v>0</v>
      </c>
      <c r="BF140" s="140">
        <f t="shared" ref="BF140:BF153" si="5">IF(U140="znížená",N140,0)</f>
        <v>0</v>
      </c>
      <c r="BG140" s="140">
        <f t="shared" ref="BG140:BG153" si="6">IF(U140="zákl. prenesená",N140,0)</f>
        <v>0</v>
      </c>
      <c r="BH140" s="140">
        <f t="shared" ref="BH140:BH153" si="7">IF(U140="zníž. prenesená",N140,0)</f>
        <v>0</v>
      </c>
      <c r="BI140" s="140">
        <f t="shared" ref="BI140:BI153" si="8">IF(U140="nulová",N140,0)</f>
        <v>0</v>
      </c>
      <c r="BJ140" s="18" t="s">
        <v>149</v>
      </c>
      <c r="BK140" s="140">
        <f t="shared" ref="BK140:BK153" si="9">ROUND(L140*K140,2)</f>
        <v>0</v>
      </c>
      <c r="BL140" s="18" t="s">
        <v>148</v>
      </c>
      <c r="BM140" s="18" t="s">
        <v>150</v>
      </c>
    </row>
    <row r="141" spans="2:65" s="1" customFormat="1" ht="51" customHeight="1">
      <c r="B141" s="131"/>
      <c r="C141" s="132" t="s">
        <v>151</v>
      </c>
      <c r="D141" s="132" t="s">
        <v>144</v>
      </c>
      <c r="E141" s="133" t="s">
        <v>152</v>
      </c>
      <c r="F141" s="209" t="s">
        <v>153</v>
      </c>
      <c r="G141" s="209"/>
      <c r="H141" s="209"/>
      <c r="I141" s="209"/>
      <c r="J141" s="134" t="s">
        <v>147</v>
      </c>
      <c r="K141" s="135">
        <v>9.2330000000000005</v>
      </c>
      <c r="L141" s="210"/>
      <c r="M141" s="210"/>
      <c r="N141" s="210">
        <f t="shared" si="0"/>
        <v>0</v>
      </c>
      <c r="O141" s="210"/>
      <c r="P141" s="210"/>
      <c r="Q141" s="210"/>
      <c r="R141" s="136"/>
      <c r="T141" s="137" t="s">
        <v>5</v>
      </c>
      <c r="U141" s="40" t="s">
        <v>40</v>
      </c>
      <c r="V141" s="138">
        <v>0.61299999999999999</v>
      </c>
      <c r="W141" s="138">
        <f t="shared" si="1"/>
        <v>5.6598290000000002</v>
      </c>
      <c r="X141" s="138">
        <v>0</v>
      </c>
      <c r="Y141" s="138">
        <f t="shared" si="2"/>
        <v>0</v>
      </c>
      <c r="Z141" s="138">
        <v>0</v>
      </c>
      <c r="AA141" s="139">
        <f t="shared" si="3"/>
        <v>0</v>
      </c>
      <c r="AR141" s="18" t="s">
        <v>148</v>
      </c>
      <c r="AT141" s="18" t="s">
        <v>144</v>
      </c>
      <c r="AU141" s="18" t="s">
        <v>149</v>
      </c>
      <c r="AY141" s="18" t="s">
        <v>142</v>
      </c>
      <c r="BE141" s="140">
        <f t="shared" si="4"/>
        <v>0</v>
      </c>
      <c r="BF141" s="140">
        <f t="shared" si="5"/>
        <v>0</v>
      </c>
      <c r="BG141" s="140">
        <f t="shared" si="6"/>
        <v>0</v>
      </c>
      <c r="BH141" s="140">
        <f t="shared" si="7"/>
        <v>0</v>
      </c>
      <c r="BI141" s="140">
        <f t="shared" si="8"/>
        <v>0</v>
      </c>
      <c r="BJ141" s="18" t="s">
        <v>149</v>
      </c>
      <c r="BK141" s="140">
        <f t="shared" si="9"/>
        <v>0</v>
      </c>
      <c r="BL141" s="18" t="s">
        <v>148</v>
      </c>
      <c r="BM141" s="18" t="s">
        <v>154</v>
      </c>
    </row>
    <row r="142" spans="2:65" s="1" customFormat="1" ht="25.5" customHeight="1">
      <c r="B142" s="131"/>
      <c r="C142" s="132" t="s">
        <v>155</v>
      </c>
      <c r="D142" s="132" t="s">
        <v>144</v>
      </c>
      <c r="E142" s="133" t="s">
        <v>156</v>
      </c>
      <c r="F142" s="209" t="s">
        <v>157</v>
      </c>
      <c r="G142" s="209"/>
      <c r="H142" s="209"/>
      <c r="I142" s="209"/>
      <c r="J142" s="134" t="s">
        <v>147</v>
      </c>
      <c r="K142" s="135">
        <v>43.677</v>
      </c>
      <c r="L142" s="210"/>
      <c r="M142" s="210"/>
      <c r="N142" s="210">
        <f t="shared" si="0"/>
        <v>0</v>
      </c>
      <c r="O142" s="210"/>
      <c r="P142" s="210"/>
      <c r="Q142" s="210"/>
      <c r="R142" s="136"/>
      <c r="T142" s="137" t="s">
        <v>5</v>
      </c>
      <c r="U142" s="40" t="s">
        <v>40</v>
      </c>
      <c r="V142" s="138">
        <v>4.9480000000000004</v>
      </c>
      <c r="W142" s="138">
        <f t="shared" si="1"/>
        <v>216.11379600000001</v>
      </c>
      <c r="X142" s="138">
        <v>0</v>
      </c>
      <c r="Y142" s="138">
        <f t="shared" si="2"/>
        <v>0</v>
      </c>
      <c r="Z142" s="138">
        <v>0</v>
      </c>
      <c r="AA142" s="139">
        <f t="shared" si="3"/>
        <v>0</v>
      </c>
      <c r="AR142" s="18" t="s">
        <v>148</v>
      </c>
      <c r="AT142" s="18" t="s">
        <v>144</v>
      </c>
      <c r="AU142" s="18" t="s">
        <v>149</v>
      </c>
      <c r="AY142" s="18" t="s">
        <v>142</v>
      </c>
      <c r="BE142" s="140">
        <f t="shared" si="4"/>
        <v>0</v>
      </c>
      <c r="BF142" s="140">
        <f t="shared" si="5"/>
        <v>0</v>
      </c>
      <c r="BG142" s="140">
        <f t="shared" si="6"/>
        <v>0</v>
      </c>
      <c r="BH142" s="140">
        <f t="shared" si="7"/>
        <v>0</v>
      </c>
      <c r="BI142" s="140">
        <f t="shared" si="8"/>
        <v>0</v>
      </c>
      <c r="BJ142" s="18" t="s">
        <v>149</v>
      </c>
      <c r="BK142" s="140">
        <f t="shared" si="9"/>
        <v>0</v>
      </c>
      <c r="BL142" s="18" t="s">
        <v>148</v>
      </c>
      <c r="BM142" s="18" t="s">
        <v>158</v>
      </c>
    </row>
    <row r="143" spans="2:65" s="1" customFormat="1" ht="25.5" customHeight="1">
      <c r="B143" s="131"/>
      <c r="C143" s="132" t="s">
        <v>159</v>
      </c>
      <c r="D143" s="132" t="s">
        <v>144</v>
      </c>
      <c r="E143" s="133" t="s">
        <v>160</v>
      </c>
      <c r="F143" s="209" t="s">
        <v>161</v>
      </c>
      <c r="G143" s="209"/>
      <c r="H143" s="209"/>
      <c r="I143" s="209"/>
      <c r="J143" s="134" t="s">
        <v>147</v>
      </c>
      <c r="K143" s="135">
        <v>43.677</v>
      </c>
      <c r="L143" s="210"/>
      <c r="M143" s="210"/>
      <c r="N143" s="210">
        <f t="shared" si="0"/>
        <v>0</v>
      </c>
      <c r="O143" s="210"/>
      <c r="P143" s="210"/>
      <c r="Q143" s="210"/>
      <c r="R143" s="136"/>
      <c r="T143" s="137" t="s">
        <v>5</v>
      </c>
      <c r="U143" s="40" t="s">
        <v>40</v>
      </c>
      <c r="V143" s="138">
        <v>0.98909999999999998</v>
      </c>
      <c r="W143" s="138">
        <f t="shared" si="1"/>
        <v>43.200920699999998</v>
      </c>
      <c r="X143" s="138">
        <v>0</v>
      </c>
      <c r="Y143" s="138">
        <f t="shared" si="2"/>
        <v>0</v>
      </c>
      <c r="Z143" s="138">
        <v>0</v>
      </c>
      <c r="AA143" s="139">
        <f t="shared" si="3"/>
        <v>0</v>
      </c>
      <c r="AR143" s="18" t="s">
        <v>148</v>
      </c>
      <c r="AT143" s="18" t="s">
        <v>144</v>
      </c>
      <c r="AU143" s="18" t="s">
        <v>149</v>
      </c>
      <c r="AY143" s="18" t="s">
        <v>142</v>
      </c>
      <c r="BE143" s="140">
        <f t="shared" si="4"/>
        <v>0</v>
      </c>
      <c r="BF143" s="140">
        <f t="shared" si="5"/>
        <v>0</v>
      </c>
      <c r="BG143" s="140">
        <f t="shared" si="6"/>
        <v>0</v>
      </c>
      <c r="BH143" s="140">
        <f t="shared" si="7"/>
        <v>0</v>
      </c>
      <c r="BI143" s="140">
        <f t="shared" si="8"/>
        <v>0</v>
      </c>
      <c r="BJ143" s="18" t="s">
        <v>149</v>
      </c>
      <c r="BK143" s="140">
        <f t="shared" si="9"/>
        <v>0</v>
      </c>
      <c r="BL143" s="18" t="s">
        <v>148</v>
      </c>
      <c r="BM143" s="18" t="s">
        <v>162</v>
      </c>
    </row>
    <row r="144" spans="2:65" s="1" customFormat="1" ht="25.5" customHeight="1">
      <c r="B144" s="131"/>
      <c r="C144" s="132" t="s">
        <v>163</v>
      </c>
      <c r="D144" s="132" t="s">
        <v>144</v>
      </c>
      <c r="E144" s="133" t="s">
        <v>164</v>
      </c>
      <c r="F144" s="209" t="s">
        <v>165</v>
      </c>
      <c r="G144" s="209"/>
      <c r="H144" s="209"/>
      <c r="I144" s="209"/>
      <c r="J144" s="134" t="s">
        <v>147</v>
      </c>
      <c r="K144" s="135">
        <v>1.841</v>
      </c>
      <c r="L144" s="210"/>
      <c r="M144" s="210"/>
      <c r="N144" s="210">
        <f t="shared" si="0"/>
        <v>0</v>
      </c>
      <c r="O144" s="210"/>
      <c r="P144" s="210"/>
      <c r="Q144" s="210"/>
      <c r="R144" s="136"/>
      <c r="T144" s="137" t="s">
        <v>5</v>
      </c>
      <c r="U144" s="40" t="s">
        <v>40</v>
      </c>
      <c r="V144" s="138">
        <v>2.9609999999999999</v>
      </c>
      <c r="W144" s="138">
        <f t="shared" si="1"/>
        <v>5.4512009999999993</v>
      </c>
      <c r="X144" s="138">
        <v>0</v>
      </c>
      <c r="Y144" s="138">
        <f t="shared" si="2"/>
        <v>0</v>
      </c>
      <c r="Z144" s="138">
        <v>0</v>
      </c>
      <c r="AA144" s="139">
        <f t="shared" si="3"/>
        <v>0</v>
      </c>
      <c r="AR144" s="18" t="s">
        <v>148</v>
      </c>
      <c r="AT144" s="18" t="s">
        <v>144</v>
      </c>
      <c r="AU144" s="18" t="s">
        <v>149</v>
      </c>
      <c r="AY144" s="18" t="s">
        <v>142</v>
      </c>
      <c r="BE144" s="140">
        <f t="shared" si="4"/>
        <v>0</v>
      </c>
      <c r="BF144" s="140">
        <f t="shared" si="5"/>
        <v>0</v>
      </c>
      <c r="BG144" s="140">
        <f t="shared" si="6"/>
        <v>0</v>
      </c>
      <c r="BH144" s="140">
        <f t="shared" si="7"/>
        <v>0</v>
      </c>
      <c r="BI144" s="140">
        <f t="shared" si="8"/>
        <v>0</v>
      </c>
      <c r="BJ144" s="18" t="s">
        <v>149</v>
      </c>
      <c r="BK144" s="140">
        <f t="shared" si="9"/>
        <v>0</v>
      </c>
      <c r="BL144" s="18" t="s">
        <v>148</v>
      </c>
      <c r="BM144" s="18" t="s">
        <v>166</v>
      </c>
    </row>
    <row r="145" spans="2:65" s="1" customFormat="1" ht="25.5" customHeight="1">
      <c r="B145" s="131"/>
      <c r="C145" s="132" t="s">
        <v>167</v>
      </c>
      <c r="D145" s="132" t="s">
        <v>144</v>
      </c>
      <c r="E145" s="133" t="s">
        <v>168</v>
      </c>
      <c r="F145" s="209" t="s">
        <v>169</v>
      </c>
      <c r="G145" s="209"/>
      <c r="H145" s="209"/>
      <c r="I145" s="209"/>
      <c r="J145" s="134" t="s">
        <v>147</v>
      </c>
      <c r="K145" s="135">
        <v>1.841</v>
      </c>
      <c r="L145" s="210"/>
      <c r="M145" s="210"/>
      <c r="N145" s="210">
        <f t="shared" si="0"/>
        <v>0</v>
      </c>
      <c r="O145" s="210"/>
      <c r="P145" s="210"/>
      <c r="Q145" s="210"/>
      <c r="R145" s="136"/>
      <c r="T145" s="137" t="s">
        <v>5</v>
      </c>
      <c r="U145" s="40" t="s">
        <v>40</v>
      </c>
      <c r="V145" s="138">
        <v>0.44700000000000001</v>
      </c>
      <c r="W145" s="138">
        <f t="shared" si="1"/>
        <v>0.82292699999999996</v>
      </c>
      <c r="X145" s="138">
        <v>0</v>
      </c>
      <c r="Y145" s="138">
        <f t="shared" si="2"/>
        <v>0</v>
      </c>
      <c r="Z145" s="138">
        <v>0</v>
      </c>
      <c r="AA145" s="139">
        <f t="shared" si="3"/>
        <v>0</v>
      </c>
      <c r="AR145" s="18" t="s">
        <v>148</v>
      </c>
      <c r="AT145" s="18" t="s">
        <v>144</v>
      </c>
      <c r="AU145" s="18" t="s">
        <v>149</v>
      </c>
      <c r="AY145" s="18" t="s">
        <v>142</v>
      </c>
      <c r="BE145" s="140">
        <f t="shared" si="4"/>
        <v>0</v>
      </c>
      <c r="BF145" s="140">
        <f t="shared" si="5"/>
        <v>0</v>
      </c>
      <c r="BG145" s="140">
        <f t="shared" si="6"/>
        <v>0</v>
      </c>
      <c r="BH145" s="140">
        <f t="shared" si="7"/>
        <v>0</v>
      </c>
      <c r="BI145" s="140">
        <f t="shared" si="8"/>
        <v>0</v>
      </c>
      <c r="BJ145" s="18" t="s">
        <v>149</v>
      </c>
      <c r="BK145" s="140">
        <f t="shared" si="9"/>
        <v>0</v>
      </c>
      <c r="BL145" s="18" t="s">
        <v>148</v>
      </c>
      <c r="BM145" s="18" t="s">
        <v>170</v>
      </c>
    </row>
    <row r="146" spans="2:65" s="1" customFormat="1" ht="38.25" customHeight="1">
      <c r="B146" s="131"/>
      <c r="C146" s="132" t="s">
        <v>171</v>
      </c>
      <c r="D146" s="132" t="s">
        <v>144</v>
      </c>
      <c r="E146" s="133" t="s">
        <v>172</v>
      </c>
      <c r="F146" s="209" t="s">
        <v>173</v>
      </c>
      <c r="G146" s="209"/>
      <c r="H146" s="209"/>
      <c r="I146" s="209"/>
      <c r="J146" s="134" t="s">
        <v>147</v>
      </c>
      <c r="K146" s="135">
        <v>1.373</v>
      </c>
      <c r="L146" s="210"/>
      <c r="M146" s="210"/>
      <c r="N146" s="210">
        <f t="shared" si="0"/>
        <v>0</v>
      </c>
      <c r="O146" s="210"/>
      <c r="P146" s="210"/>
      <c r="Q146" s="210"/>
      <c r="R146" s="136"/>
      <c r="T146" s="137" t="s">
        <v>5</v>
      </c>
      <c r="U146" s="40" t="s">
        <v>40</v>
      </c>
      <c r="V146" s="138">
        <v>7.2869999999999999</v>
      </c>
      <c r="W146" s="138">
        <f t="shared" si="1"/>
        <v>10.005051</v>
      </c>
      <c r="X146" s="138">
        <v>0</v>
      </c>
      <c r="Y146" s="138">
        <f t="shared" si="2"/>
        <v>0</v>
      </c>
      <c r="Z146" s="138">
        <v>0</v>
      </c>
      <c r="AA146" s="139">
        <f t="shared" si="3"/>
        <v>0</v>
      </c>
      <c r="AR146" s="18" t="s">
        <v>148</v>
      </c>
      <c r="AT146" s="18" t="s">
        <v>144</v>
      </c>
      <c r="AU146" s="18" t="s">
        <v>149</v>
      </c>
      <c r="AY146" s="18" t="s">
        <v>142</v>
      </c>
      <c r="BE146" s="140">
        <f t="shared" si="4"/>
        <v>0</v>
      </c>
      <c r="BF146" s="140">
        <f t="shared" si="5"/>
        <v>0</v>
      </c>
      <c r="BG146" s="140">
        <f t="shared" si="6"/>
        <v>0</v>
      </c>
      <c r="BH146" s="140">
        <f t="shared" si="7"/>
        <v>0</v>
      </c>
      <c r="BI146" s="140">
        <f t="shared" si="8"/>
        <v>0</v>
      </c>
      <c r="BJ146" s="18" t="s">
        <v>149</v>
      </c>
      <c r="BK146" s="140">
        <f t="shared" si="9"/>
        <v>0</v>
      </c>
      <c r="BL146" s="18" t="s">
        <v>148</v>
      </c>
      <c r="BM146" s="18" t="s">
        <v>174</v>
      </c>
    </row>
    <row r="147" spans="2:65" s="1" customFormat="1" ht="38.25" customHeight="1">
      <c r="B147" s="131"/>
      <c r="C147" s="132" t="s">
        <v>175</v>
      </c>
      <c r="D147" s="132" t="s">
        <v>144</v>
      </c>
      <c r="E147" s="133" t="s">
        <v>176</v>
      </c>
      <c r="F147" s="209" t="s">
        <v>177</v>
      </c>
      <c r="G147" s="209"/>
      <c r="H147" s="209"/>
      <c r="I147" s="209"/>
      <c r="J147" s="134" t="s">
        <v>147</v>
      </c>
      <c r="K147" s="135">
        <v>56.124000000000002</v>
      </c>
      <c r="L147" s="210"/>
      <c r="M147" s="210"/>
      <c r="N147" s="210">
        <f t="shared" si="0"/>
        <v>0</v>
      </c>
      <c r="O147" s="210"/>
      <c r="P147" s="210"/>
      <c r="Q147" s="210"/>
      <c r="R147" s="136"/>
      <c r="T147" s="137" t="s">
        <v>5</v>
      </c>
      <c r="U147" s="40" t="s">
        <v>40</v>
      </c>
      <c r="V147" s="138">
        <v>7.0999999999999994E-2</v>
      </c>
      <c r="W147" s="138">
        <f t="shared" si="1"/>
        <v>3.984804</v>
      </c>
      <c r="X147" s="138">
        <v>0</v>
      </c>
      <c r="Y147" s="138">
        <f t="shared" si="2"/>
        <v>0</v>
      </c>
      <c r="Z147" s="138">
        <v>0</v>
      </c>
      <c r="AA147" s="139">
        <f t="shared" si="3"/>
        <v>0</v>
      </c>
      <c r="AR147" s="18" t="s">
        <v>148</v>
      </c>
      <c r="AT147" s="18" t="s">
        <v>144</v>
      </c>
      <c r="AU147" s="18" t="s">
        <v>149</v>
      </c>
      <c r="AY147" s="18" t="s">
        <v>142</v>
      </c>
      <c r="BE147" s="140">
        <f t="shared" si="4"/>
        <v>0</v>
      </c>
      <c r="BF147" s="140">
        <f t="shared" si="5"/>
        <v>0</v>
      </c>
      <c r="BG147" s="140">
        <f t="shared" si="6"/>
        <v>0</v>
      </c>
      <c r="BH147" s="140">
        <f t="shared" si="7"/>
        <v>0</v>
      </c>
      <c r="BI147" s="140">
        <f t="shared" si="8"/>
        <v>0</v>
      </c>
      <c r="BJ147" s="18" t="s">
        <v>149</v>
      </c>
      <c r="BK147" s="140">
        <f t="shared" si="9"/>
        <v>0</v>
      </c>
      <c r="BL147" s="18" t="s">
        <v>148</v>
      </c>
      <c r="BM147" s="18" t="s">
        <v>178</v>
      </c>
    </row>
    <row r="148" spans="2:65" s="1" customFormat="1" ht="51" customHeight="1">
      <c r="B148" s="131"/>
      <c r="C148" s="132" t="s">
        <v>179</v>
      </c>
      <c r="D148" s="132" t="s">
        <v>144</v>
      </c>
      <c r="E148" s="133" t="s">
        <v>180</v>
      </c>
      <c r="F148" s="209" t="s">
        <v>181</v>
      </c>
      <c r="G148" s="209"/>
      <c r="H148" s="209"/>
      <c r="I148" s="209"/>
      <c r="J148" s="134" t="s">
        <v>147</v>
      </c>
      <c r="K148" s="135">
        <v>392.86799999999999</v>
      </c>
      <c r="L148" s="210"/>
      <c r="M148" s="210"/>
      <c r="N148" s="210">
        <f t="shared" si="0"/>
        <v>0</v>
      </c>
      <c r="O148" s="210"/>
      <c r="P148" s="210"/>
      <c r="Q148" s="210"/>
      <c r="R148" s="136"/>
      <c r="T148" s="137" t="s">
        <v>5</v>
      </c>
      <c r="U148" s="40" t="s">
        <v>40</v>
      </c>
      <c r="V148" s="138">
        <v>7.0000000000000001E-3</v>
      </c>
      <c r="W148" s="138">
        <f t="shared" si="1"/>
        <v>2.750076</v>
      </c>
      <c r="X148" s="138">
        <v>0</v>
      </c>
      <c r="Y148" s="138">
        <f t="shared" si="2"/>
        <v>0</v>
      </c>
      <c r="Z148" s="138">
        <v>0</v>
      </c>
      <c r="AA148" s="139">
        <f t="shared" si="3"/>
        <v>0</v>
      </c>
      <c r="AR148" s="18" t="s">
        <v>148</v>
      </c>
      <c r="AT148" s="18" t="s">
        <v>144</v>
      </c>
      <c r="AU148" s="18" t="s">
        <v>149</v>
      </c>
      <c r="AY148" s="18" t="s">
        <v>142</v>
      </c>
      <c r="BE148" s="140">
        <f t="shared" si="4"/>
        <v>0</v>
      </c>
      <c r="BF148" s="140">
        <f t="shared" si="5"/>
        <v>0</v>
      </c>
      <c r="BG148" s="140">
        <f t="shared" si="6"/>
        <v>0</v>
      </c>
      <c r="BH148" s="140">
        <f t="shared" si="7"/>
        <v>0</v>
      </c>
      <c r="BI148" s="140">
        <f t="shared" si="8"/>
        <v>0</v>
      </c>
      <c r="BJ148" s="18" t="s">
        <v>149</v>
      </c>
      <c r="BK148" s="140">
        <f t="shared" si="9"/>
        <v>0</v>
      </c>
      <c r="BL148" s="18" t="s">
        <v>148</v>
      </c>
      <c r="BM148" s="18" t="s">
        <v>182</v>
      </c>
    </row>
    <row r="149" spans="2:65" s="1" customFormat="1" ht="25.5" customHeight="1">
      <c r="B149" s="131"/>
      <c r="C149" s="132" t="s">
        <v>183</v>
      </c>
      <c r="D149" s="132" t="s">
        <v>144</v>
      </c>
      <c r="E149" s="133" t="s">
        <v>184</v>
      </c>
      <c r="F149" s="209" t="s">
        <v>185</v>
      </c>
      <c r="G149" s="209"/>
      <c r="H149" s="209"/>
      <c r="I149" s="209"/>
      <c r="J149" s="134" t="s">
        <v>147</v>
      </c>
      <c r="K149" s="135">
        <v>56.124000000000002</v>
      </c>
      <c r="L149" s="210"/>
      <c r="M149" s="210"/>
      <c r="N149" s="210">
        <f t="shared" si="0"/>
        <v>0</v>
      </c>
      <c r="O149" s="210"/>
      <c r="P149" s="210"/>
      <c r="Q149" s="210"/>
      <c r="R149" s="136"/>
      <c r="T149" s="137" t="s">
        <v>5</v>
      </c>
      <c r="U149" s="40" t="s">
        <v>40</v>
      </c>
      <c r="V149" s="138">
        <v>0.61699999999999999</v>
      </c>
      <c r="W149" s="138">
        <f t="shared" si="1"/>
        <v>34.628508000000004</v>
      </c>
      <c r="X149" s="138">
        <v>0</v>
      </c>
      <c r="Y149" s="138">
        <f t="shared" si="2"/>
        <v>0</v>
      </c>
      <c r="Z149" s="138">
        <v>0</v>
      </c>
      <c r="AA149" s="139">
        <f t="shared" si="3"/>
        <v>0</v>
      </c>
      <c r="AR149" s="18" t="s">
        <v>148</v>
      </c>
      <c r="AT149" s="18" t="s">
        <v>144</v>
      </c>
      <c r="AU149" s="18" t="s">
        <v>149</v>
      </c>
      <c r="AY149" s="18" t="s">
        <v>142</v>
      </c>
      <c r="BE149" s="140">
        <f t="shared" si="4"/>
        <v>0</v>
      </c>
      <c r="BF149" s="140">
        <f t="shared" si="5"/>
        <v>0</v>
      </c>
      <c r="BG149" s="140">
        <f t="shared" si="6"/>
        <v>0</v>
      </c>
      <c r="BH149" s="140">
        <f t="shared" si="7"/>
        <v>0</v>
      </c>
      <c r="BI149" s="140">
        <f t="shared" si="8"/>
        <v>0</v>
      </c>
      <c r="BJ149" s="18" t="s">
        <v>149</v>
      </c>
      <c r="BK149" s="140">
        <f t="shared" si="9"/>
        <v>0</v>
      </c>
      <c r="BL149" s="18" t="s">
        <v>148</v>
      </c>
      <c r="BM149" s="18" t="s">
        <v>186</v>
      </c>
    </row>
    <row r="150" spans="2:65" s="1" customFormat="1" ht="16.5" customHeight="1">
      <c r="B150" s="131"/>
      <c r="C150" s="132" t="s">
        <v>187</v>
      </c>
      <c r="D150" s="132" t="s">
        <v>144</v>
      </c>
      <c r="E150" s="133" t="s">
        <v>188</v>
      </c>
      <c r="F150" s="209" t="s">
        <v>189</v>
      </c>
      <c r="G150" s="209"/>
      <c r="H150" s="209"/>
      <c r="I150" s="209"/>
      <c r="J150" s="134" t="s">
        <v>147</v>
      </c>
      <c r="K150" s="135">
        <v>56.124000000000002</v>
      </c>
      <c r="L150" s="210"/>
      <c r="M150" s="210"/>
      <c r="N150" s="210">
        <f t="shared" si="0"/>
        <v>0</v>
      </c>
      <c r="O150" s="210"/>
      <c r="P150" s="210"/>
      <c r="Q150" s="210"/>
      <c r="R150" s="136"/>
      <c r="T150" s="137" t="s">
        <v>5</v>
      </c>
      <c r="U150" s="40" t="s">
        <v>40</v>
      </c>
      <c r="V150" s="138">
        <v>8.9999999999999993E-3</v>
      </c>
      <c r="W150" s="138">
        <f t="shared" si="1"/>
        <v>0.50511600000000001</v>
      </c>
      <c r="X150" s="138">
        <v>0</v>
      </c>
      <c r="Y150" s="138">
        <f t="shared" si="2"/>
        <v>0</v>
      </c>
      <c r="Z150" s="138">
        <v>0</v>
      </c>
      <c r="AA150" s="139">
        <f t="shared" si="3"/>
        <v>0</v>
      </c>
      <c r="AR150" s="18" t="s">
        <v>148</v>
      </c>
      <c r="AT150" s="18" t="s">
        <v>144</v>
      </c>
      <c r="AU150" s="18" t="s">
        <v>149</v>
      </c>
      <c r="AY150" s="18" t="s">
        <v>142</v>
      </c>
      <c r="BE150" s="140">
        <f t="shared" si="4"/>
        <v>0</v>
      </c>
      <c r="BF150" s="140">
        <f t="shared" si="5"/>
        <v>0</v>
      </c>
      <c r="BG150" s="140">
        <f t="shared" si="6"/>
        <v>0</v>
      </c>
      <c r="BH150" s="140">
        <f t="shared" si="7"/>
        <v>0</v>
      </c>
      <c r="BI150" s="140">
        <f t="shared" si="8"/>
        <v>0</v>
      </c>
      <c r="BJ150" s="18" t="s">
        <v>149</v>
      </c>
      <c r="BK150" s="140">
        <f t="shared" si="9"/>
        <v>0</v>
      </c>
      <c r="BL150" s="18" t="s">
        <v>148</v>
      </c>
      <c r="BM150" s="18" t="s">
        <v>190</v>
      </c>
    </row>
    <row r="151" spans="2:65" s="1" customFormat="1" ht="25.5" customHeight="1">
      <c r="B151" s="131"/>
      <c r="C151" s="132" t="s">
        <v>191</v>
      </c>
      <c r="D151" s="132" t="s">
        <v>144</v>
      </c>
      <c r="E151" s="133" t="s">
        <v>192</v>
      </c>
      <c r="F151" s="209" t="s">
        <v>193</v>
      </c>
      <c r="G151" s="209"/>
      <c r="H151" s="209"/>
      <c r="I151" s="209"/>
      <c r="J151" s="134" t="s">
        <v>194</v>
      </c>
      <c r="K151" s="135">
        <v>84.186000000000007</v>
      </c>
      <c r="L151" s="210"/>
      <c r="M151" s="210"/>
      <c r="N151" s="210">
        <f t="shared" si="0"/>
        <v>0</v>
      </c>
      <c r="O151" s="210"/>
      <c r="P151" s="210"/>
      <c r="Q151" s="210"/>
      <c r="R151" s="136"/>
      <c r="T151" s="137" t="s">
        <v>5</v>
      </c>
      <c r="U151" s="40" t="s">
        <v>40</v>
      </c>
      <c r="V151" s="138">
        <v>0</v>
      </c>
      <c r="W151" s="138">
        <f t="shared" si="1"/>
        <v>0</v>
      </c>
      <c r="X151" s="138">
        <v>0</v>
      </c>
      <c r="Y151" s="138">
        <f t="shared" si="2"/>
        <v>0</v>
      </c>
      <c r="Z151" s="138">
        <v>0</v>
      </c>
      <c r="AA151" s="139">
        <f t="shared" si="3"/>
        <v>0</v>
      </c>
      <c r="AR151" s="18" t="s">
        <v>148</v>
      </c>
      <c r="AT151" s="18" t="s">
        <v>144</v>
      </c>
      <c r="AU151" s="18" t="s">
        <v>149</v>
      </c>
      <c r="AY151" s="18" t="s">
        <v>142</v>
      </c>
      <c r="BE151" s="140">
        <f t="shared" si="4"/>
        <v>0</v>
      </c>
      <c r="BF151" s="140">
        <f t="shared" si="5"/>
        <v>0</v>
      </c>
      <c r="BG151" s="140">
        <f t="shared" si="6"/>
        <v>0</v>
      </c>
      <c r="BH151" s="140">
        <f t="shared" si="7"/>
        <v>0</v>
      </c>
      <c r="BI151" s="140">
        <f t="shared" si="8"/>
        <v>0</v>
      </c>
      <c r="BJ151" s="18" t="s">
        <v>149</v>
      </c>
      <c r="BK151" s="140">
        <f t="shared" si="9"/>
        <v>0</v>
      </c>
      <c r="BL151" s="18" t="s">
        <v>148</v>
      </c>
      <c r="BM151" s="18" t="s">
        <v>195</v>
      </c>
    </row>
    <row r="152" spans="2:65" s="1" customFormat="1" ht="38.25" customHeight="1">
      <c r="B152" s="131"/>
      <c r="C152" s="132" t="s">
        <v>196</v>
      </c>
      <c r="D152" s="132" t="s">
        <v>144</v>
      </c>
      <c r="E152" s="133" t="s">
        <v>197</v>
      </c>
      <c r="F152" s="209" t="s">
        <v>198</v>
      </c>
      <c r="G152" s="209"/>
      <c r="H152" s="209"/>
      <c r="I152" s="209"/>
      <c r="J152" s="134" t="s">
        <v>147</v>
      </c>
      <c r="K152" s="135">
        <v>43.677</v>
      </c>
      <c r="L152" s="210"/>
      <c r="M152" s="210"/>
      <c r="N152" s="210">
        <f t="shared" si="0"/>
        <v>0</v>
      </c>
      <c r="O152" s="210"/>
      <c r="P152" s="210"/>
      <c r="Q152" s="210"/>
      <c r="R152" s="136"/>
      <c r="T152" s="137" t="s">
        <v>5</v>
      </c>
      <c r="U152" s="40" t="s">
        <v>40</v>
      </c>
      <c r="V152" s="138">
        <v>0.105</v>
      </c>
      <c r="W152" s="138">
        <f t="shared" si="1"/>
        <v>4.5860849999999997</v>
      </c>
      <c r="X152" s="138">
        <v>0</v>
      </c>
      <c r="Y152" s="138">
        <f t="shared" si="2"/>
        <v>0</v>
      </c>
      <c r="Z152" s="138">
        <v>0</v>
      </c>
      <c r="AA152" s="139">
        <f t="shared" si="3"/>
        <v>0</v>
      </c>
      <c r="AR152" s="18" t="s">
        <v>148</v>
      </c>
      <c r="AT152" s="18" t="s">
        <v>144</v>
      </c>
      <c r="AU152" s="18" t="s">
        <v>149</v>
      </c>
      <c r="AY152" s="18" t="s">
        <v>142</v>
      </c>
      <c r="BE152" s="140">
        <f t="shared" si="4"/>
        <v>0</v>
      </c>
      <c r="BF152" s="140">
        <f t="shared" si="5"/>
        <v>0</v>
      </c>
      <c r="BG152" s="140">
        <f t="shared" si="6"/>
        <v>0</v>
      </c>
      <c r="BH152" s="140">
        <f t="shared" si="7"/>
        <v>0</v>
      </c>
      <c r="BI152" s="140">
        <f t="shared" si="8"/>
        <v>0</v>
      </c>
      <c r="BJ152" s="18" t="s">
        <v>149</v>
      </c>
      <c r="BK152" s="140">
        <f t="shared" si="9"/>
        <v>0</v>
      </c>
      <c r="BL152" s="18" t="s">
        <v>148</v>
      </c>
      <c r="BM152" s="18" t="s">
        <v>199</v>
      </c>
    </row>
    <row r="153" spans="2:65" s="1" customFormat="1" ht="16.5" customHeight="1">
      <c r="B153" s="131"/>
      <c r="C153" s="141" t="s">
        <v>200</v>
      </c>
      <c r="D153" s="141" t="s">
        <v>201</v>
      </c>
      <c r="E153" s="142" t="s">
        <v>202</v>
      </c>
      <c r="F153" s="211" t="s">
        <v>203</v>
      </c>
      <c r="G153" s="211"/>
      <c r="H153" s="211"/>
      <c r="I153" s="211"/>
      <c r="J153" s="143" t="s">
        <v>194</v>
      </c>
      <c r="K153" s="144">
        <v>78.619</v>
      </c>
      <c r="L153" s="212"/>
      <c r="M153" s="212"/>
      <c r="N153" s="212">
        <f t="shared" si="0"/>
        <v>0</v>
      </c>
      <c r="O153" s="210"/>
      <c r="P153" s="210"/>
      <c r="Q153" s="210"/>
      <c r="R153" s="136"/>
      <c r="T153" s="137" t="s">
        <v>5</v>
      </c>
      <c r="U153" s="40" t="s">
        <v>40</v>
      </c>
      <c r="V153" s="138">
        <v>0</v>
      </c>
      <c r="W153" s="138">
        <f t="shared" si="1"/>
        <v>0</v>
      </c>
      <c r="X153" s="138">
        <v>1</v>
      </c>
      <c r="Y153" s="138">
        <f t="shared" si="2"/>
        <v>78.619</v>
      </c>
      <c r="Z153" s="138">
        <v>0</v>
      </c>
      <c r="AA153" s="139">
        <f t="shared" si="3"/>
        <v>0</v>
      </c>
      <c r="AR153" s="18" t="s">
        <v>204</v>
      </c>
      <c r="AT153" s="18" t="s">
        <v>201</v>
      </c>
      <c r="AU153" s="18" t="s">
        <v>149</v>
      </c>
      <c r="AY153" s="18" t="s">
        <v>142</v>
      </c>
      <c r="BE153" s="140">
        <f t="shared" si="4"/>
        <v>0</v>
      </c>
      <c r="BF153" s="140">
        <f t="shared" si="5"/>
        <v>0</v>
      </c>
      <c r="BG153" s="140">
        <f t="shared" si="6"/>
        <v>0</v>
      </c>
      <c r="BH153" s="140">
        <f t="shared" si="7"/>
        <v>0</v>
      </c>
      <c r="BI153" s="140">
        <f t="shared" si="8"/>
        <v>0</v>
      </c>
      <c r="BJ153" s="18" t="s">
        <v>149</v>
      </c>
      <c r="BK153" s="140">
        <f t="shared" si="9"/>
        <v>0</v>
      </c>
      <c r="BL153" s="18" t="s">
        <v>148</v>
      </c>
      <c r="BM153" s="18" t="s">
        <v>205</v>
      </c>
    </row>
    <row r="154" spans="2:65" s="9" customFormat="1" ht="29.9" customHeight="1">
      <c r="B154" s="120"/>
      <c r="C154" s="121"/>
      <c r="D154" s="130" t="s">
        <v>99</v>
      </c>
      <c r="E154" s="130"/>
      <c r="F154" s="130"/>
      <c r="G154" s="130"/>
      <c r="H154" s="130"/>
      <c r="I154" s="130"/>
      <c r="J154" s="130"/>
      <c r="K154" s="130"/>
      <c r="L154" s="130"/>
      <c r="M154" s="130"/>
      <c r="N154" s="215">
        <f>BK154</f>
        <v>0</v>
      </c>
      <c r="O154" s="216"/>
      <c r="P154" s="216"/>
      <c r="Q154" s="216"/>
      <c r="R154" s="123"/>
      <c r="T154" s="124"/>
      <c r="U154" s="121"/>
      <c r="V154" s="121"/>
      <c r="W154" s="125">
        <f>SUM(W155:W165)</f>
        <v>37.026803259999994</v>
      </c>
      <c r="X154" s="121"/>
      <c r="Y154" s="125">
        <f>SUM(Y155:Y165)</f>
        <v>62.391877699999988</v>
      </c>
      <c r="Z154" s="121"/>
      <c r="AA154" s="126">
        <f>SUM(AA155:AA165)</f>
        <v>0</v>
      </c>
      <c r="AR154" s="127" t="s">
        <v>78</v>
      </c>
      <c r="AT154" s="128" t="s">
        <v>72</v>
      </c>
      <c r="AU154" s="128" t="s">
        <v>78</v>
      </c>
      <c r="AY154" s="127" t="s">
        <v>142</v>
      </c>
      <c r="BK154" s="129">
        <f>SUM(BK155:BK165)</f>
        <v>0</v>
      </c>
    </row>
    <row r="155" spans="2:65" s="1" customFormat="1" ht="38.25" customHeight="1">
      <c r="B155" s="131"/>
      <c r="C155" s="132" t="s">
        <v>206</v>
      </c>
      <c r="D155" s="132" t="s">
        <v>144</v>
      </c>
      <c r="E155" s="133" t="s">
        <v>207</v>
      </c>
      <c r="F155" s="209" t="s">
        <v>208</v>
      </c>
      <c r="G155" s="209"/>
      <c r="H155" s="209"/>
      <c r="I155" s="209"/>
      <c r="J155" s="134" t="s">
        <v>147</v>
      </c>
      <c r="K155" s="135">
        <v>5.4989999999999997</v>
      </c>
      <c r="L155" s="210"/>
      <c r="M155" s="210"/>
      <c r="N155" s="210">
        <f t="shared" ref="N155:N165" si="10">ROUND(L155*K155,2)</f>
        <v>0</v>
      </c>
      <c r="O155" s="210"/>
      <c r="P155" s="210"/>
      <c r="Q155" s="210"/>
      <c r="R155" s="136"/>
      <c r="T155" s="137" t="s">
        <v>5</v>
      </c>
      <c r="U155" s="40" t="s">
        <v>40</v>
      </c>
      <c r="V155" s="138">
        <v>1.089</v>
      </c>
      <c r="W155" s="138">
        <f t="shared" ref="W155:W165" si="11">V155*K155</f>
        <v>5.9884109999999993</v>
      </c>
      <c r="X155" s="138">
        <v>1.9319999999999999</v>
      </c>
      <c r="Y155" s="138">
        <f t="shared" ref="Y155:Y165" si="12">X155*K155</f>
        <v>10.624067999999999</v>
      </c>
      <c r="Z155" s="138">
        <v>0</v>
      </c>
      <c r="AA155" s="139">
        <f t="shared" ref="AA155:AA165" si="13">Z155*K155</f>
        <v>0</v>
      </c>
      <c r="AR155" s="18" t="s">
        <v>148</v>
      </c>
      <c r="AT155" s="18" t="s">
        <v>144</v>
      </c>
      <c r="AU155" s="18" t="s">
        <v>149</v>
      </c>
      <c r="AY155" s="18" t="s">
        <v>142</v>
      </c>
      <c r="BE155" s="140">
        <f t="shared" ref="BE155:BE165" si="14">IF(U155="základná",N155,0)</f>
        <v>0</v>
      </c>
      <c r="BF155" s="140">
        <f t="shared" ref="BF155:BF165" si="15">IF(U155="znížená",N155,0)</f>
        <v>0</v>
      </c>
      <c r="BG155" s="140">
        <f t="shared" ref="BG155:BG165" si="16">IF(U155="zákl. prenesená",N155,0)</f>
        <v>0</v>
      </c>
      <c r="BH155" s="140">
        <f t="shared" ref="BH155:BH165" si="17">IF(U155="zníž. prenesená",N155,0)</f>
        <v>0</v>
      </c>
      <c r="BI155" s="140">
        <f t="shared" ref="BI155:BI165" si="18">IF(U155="nulová",N155,0)</f>
        <v>0</v>
      </c>
      <c r="BJ155" s="18" t="s">
        <v>149</v>
      </c>
      <c r="BK155" s="140">
        <f t="shared" ref="BK155:BK165" si="19">ROUND(L155*K155,2)</f>
        <v>0</v>
      </c>
      <c r="BL155" s="18" t="s">
        <v>148</v>
      </c>
      <c r="BM155" s="18" t="s">
        <v>209</v>
      </c>
    </row>
    <row r="156" spans="2:65" s="1" customFormat="1" ht="25.5" customHeight="1">
      <c r="B156" s="131"/>
      <c r="C156" s="132" t="s">
        <v>210</v>
      </c>
      <c r="D156" s="132" t="s">
        <v>144</v>
      </c>
      <c r="E156" s="133" t="s">
        <v>211</v>
      </c>
      <c r="F156" s="209" t="s">
        <v>212</v>
      </c>
      <c r="G156" s="209"/>
      <c r="H156" s="209"/>
      <c r="I156" s="209"/>
      <c r="J156" s="134" t="s">
        <v>147</v>
      </c>
      <c r="K156" s="135">
        <v>11.914</v>
      </c>
      <c r="L156" s="210"/>
      <c r="M156" s="210"/>
      <c r="N156" s="210">
        <f t="shared" si="10"/>
        <v>0</v>
      </c>
      <c r="O156" s="210"/>
      <c r="P156" s="210"/>
      <c r="Q156" s="210"/>
      <c r="R156" s="136"/>
      <c r="T156" s="137" t="s">
        <v>5</v>
      </c>
      <c r="U156" s="40" t="s">
        <v>40</v>
      </c>
      <c r="V156" s="138">
        <v>0.61799999999999999</v>
      </c>
      <c r="W156" s="138">
        <f t="shared" si="11"/>
        <v>7.3628520000000002</v>
      </c>
      <c r="X156" s="138">
        <v>2.3557299999999999</v>
      </c>
      <c r="Y156" s="138">
        <f t="shared" si="12"/>
        <v>28.066167219999997</v>
      </c>
      <c r="Z156" s="138">
        <v>0</v>
      </c>
      <c r="AA156" s="139">
        <f t="shared" si="13"/>
        <v>0</v>
      </c>
      <c r="AR156" s="18" t="s">
        <v>148</v>
      </c>
      <c r="AT156" s="18" t="s">
        <v>144</v>
      </c>
      <c r="AU156" s="18" t="s">
        <v>149</v>
      </c>
      <c r="AY156" s="18" t="s">
        <v>142</v>
      </c>
      <c r="BE156" s="140">
        <f t="shared" si="14"/>
        <v>0</v>
      </c>
      <c r="BF156" s="140">
        <f t="shared" si="15"/>
        <v>0</v>
      </c>
      <c r="BG156" s="140">
        <f t="shared" si="16"/>
        <v>0</v>
      </c>
      <c r="BH156" s="140">
        <f t="shared" si="17"/>
        <v>0</v>
      </c>
      <c r="BI156" s="140">
        <f t="shared" si="18"/>
        <v>0</v>
      </c>
      <c r="BJ156" s="18" t="s">
        <v>149</v>
      </c>
      <c r="BK156" s="140">
        <f t="shared" si="19"/>
        <v>0</v>
      </c>
      <c r="BL156" s="18" t="s">
        <v>148</v>
      </c>
      <c r="BM156" s="18" t="s">
        <v>213</v>
      </c>
    </row>
    <row r="157" spans="2:65" s="1" customFormat="1" ht="25.5" customHeight="1">
      <c r="B157" s="131"/>
      <c r="C157" s="132" t="s">
        <v>214</v>
      </c>
      <c r="D157" s="132" t="s">
        <v>144</v>
      </c>
      <c r="E157" s="133" t="s">
        <v>215</v>
      </c>
      <c r="F157" s="209" t="s">
        <v>216</v>
      </c>
      <c r="G157" s="209"/>
      <c r="H157" s="209"/>
      <c r="I157" s="209"/>
      <c r="J157" s="134" t="s">
        <v>217</v>
      </c>
      <c r="K157" s="135">
        <v>3.5259999999999998</v>
      </c>
      <c r="L157" s="210"/>
      <c r="M157" s="210"/>
      <c r="N157" s="210">
        <f t="shared" si="10"/>
        <v>0</v>
      </c>
      <c r="O157" s="210"/>
      <c r="P157" s="210"/>
      <c r="Q157" s="210"/>
      <c r="R157" s="136"/>
      <c r="T157" s="137" t="s">
        <v>5</v>
      </c>
      <c r="U157" s="40" t="s">
        <v>40</v>
      </c>
      <c r="V157" s="138">
        <v>0.78800000000000003</v>
      </c>
      <c r="W157" s="138">
        <f t="shared" si="11"/>
        <v>2.7784879999999998</v>
      </c>
      <c r="X157" s="138">
        <v>4.0699999999999998E-3</v>
      </c>
      <c r="Y157" s="138">
        <f t="shared" si="12"/>
        <v>1.4350819999999999E-2</v>
      </c>
      <c r="Z157" s="138">
        <v>0</v>
      </c>
      <c r="AA157" s="139">
        <f t="shared" si="13"/>
        <v>0</v>
      </c>
      <c r="AR157" s="18" t="s">
        <v>148</v>
      </c>
      <c r="AT157" s="18" t="s">
        <v>144</v>
      </c>
      <c r="AU157" s="18" t="s">
        <v>149</v>
      </c>
      <c r="AY157" s="18" t="s">
        <v>142</v>
      </c>
      <c r="BE157" s="140">
        <f t="shared" si="14"/>
        <v>0</v>
      </c>
      <c r="BF157" s="140">
        <f t="shared" si="15"/>
        <v>0</v>
      </c>
      <c r="BG157" s="140">
        <f t="shared" si="16"/>
        <v>0</v>
      </c>
      <c r="BH157" s="140">
        <f t="shared" si="17"/>
        <v>0</v>
      </c>
      <c r="BI157" s="140">
        <f t="shared" si="18"/>
        <v>0</v>
      </c>
      <c r="BJ157" s="18" t="s">
        <v>149</v>
      </c>
      <c r="BK157" s="140">
        <f t="shared" si="19"/>
        <v>0</v>
      </c>
      <c r="BL157" s="18" t="s">
        <v>148</v>
      </c>
      <c r="BM157" s="18" t="s">
        <v>218</v>
      </c>
    </row>
    <row r="158" spans="2:65" s="1" customFormat="1" ht="25.5" customHeight="1">
      <c r="B158" s="131"/>
      <c r="C158" s="132" t="s">
        <v>219</v>
      </c>
      <c r="D158" s="132" t="s">
        <v>144</v>
      </c>
      <c r="E158" s="133" t="s">
        <v>220</v>
      </c>
      <c r="F158" s="209" t="s">
        <v>221</v>
      </c>
      <c r="G158" s="209"/>
      <c r="H158" s="209"/>
      <c r="I158" s="209"/>
      <c r="J158" s="134" t="s">
        <v>217</v>
      </c>
      <c r="K158" s="135">
        <v>3.5259999999999998</v>
      </c>
      <c r="L158" s="210"/>
      <c r="M158" s="210"/>
      <c r="N158" s="210">
        <f t="shared" si="10"/>
        <v>0</v>
      </c>
      <c r="O158" s="210"/>
      <c r="P158" s="210"/>
      <c r="Q158" s="210"/>
      <c r="R158" s="136"/>
      <c r="T158" s="137" t="s">
        <v>5</v>
      </c>
      <c r="U158" s="40" t="s">
        <v>40</v>
      </c>
      <c r="V158" s="138">
        <v>0.32200000000000001</v>
      </c>
      <c r="W158" s="138">
        <f t="shared" si="11"/>
        <v>1.135372</v>
      </c>
      <c r="X158" s="138">
        <v>0</v>
      </c>
      <c r="Y158" s="138">
        <f t="shared" si="12"/>
        <v>0</v>
      </c>
      <c r="Z158" s="138">
        <v>0</v>
      </c>
      <c r="AA158" s="139">
        <f t="shared" si="13"/>
        <v>0</v>
      </c>
      <c r="AR158" s="18" t="s">
        <v>148</v>
      </c>
      <c r="AT158" s="18" t="s">
        <v>144</v>
      </c>
      <c r="AU158" s="18" t="s">
        <v>149</v>
      </c>
      <c r="AY158" s="18" t="s">
        <v>142</v>
      </c>
      <c r="BE158" s="140">
        <f t="shared" si="14"/>
        <v>0</v>
      </c>
      <c r="BF158" s="140">
        <f t="shared" si="15"/>
        <v>0</v>
      </c>
      <c r="BG158" s="140">
        <f t="shared" si="16"/>
        <v>0</v>
      </c>
      <c r="BH158" s="140">
        <f t="shared" si="17"/>
        <v>0</v>
      </c>
      <c r="BI158" s="140">
        <f t="shared" si="18"/>
        <v>0</v>
      </c>
      <c r="BJ158" s="18" t="s">
        <v>149</v>
      </c>
      <c r="BK158" s="140">
        <f t="shared" si="19"/>
        <v>0</v>
      </c>
      <c r="BL158" s="18" t="s">
        <v>148</v>
      </c>
      <c r="BM158" s="18" t="s">
        <v>222</v>
      </c>
    </row>
    <row r="159" spans="2:65" s="1" customFormat="1" ht="38.25" customHeight="1">
      <c r="B159" s="131"/>
      <c r="C159" s="132" t="s">
        <v>223</v>
      </c>
      <c r="D159" s="132" t="s">
        <v>144</v>
      </c>
      <c r="E159" s="133" t="s">
        <v>224</v>
      </c>
      <c r="F159" s="209" t="s">
        <v>225</v>
      </c>
      <c r="G159" s="209"/>
      <c r="H159" s="209"/>
      <c r="I159" s="209"/>
      <c r="J159" s="134" t="s">
        <v>217</v>
      </c>
      <c r="K159" s="135">
        <v>90.882000000000005</v>
      </c>
      <c r="L159" s="210"/>
      <c r="M159" s="210"/>
      <c r="N159" s="210">
        <f t="shared" si="10"/>
        <v>0</v>
      </c>
      <c r="O159" s="210"/>
      <c r="P159" s="210"/>
      <c r="Q159" s="210"/>
      <c r="R159" s="136"/>
      <c r="T159" s="137" t="s">
        <v>5</v>
      </c>
      <c r="U159" s="40" t="s">
        <v>40</v>
      </c>
      <c r="V159" s="138">
        <v>4.1000000000000002E-2</v>
      </c>
      <c r="W159" s="138">
        <f t="shared" si="11"/>
        <v>3.7261620000000004</v>
      </c>
      <c r="X159" s="138">
        <v>3.4299999999999999E-3</v>
      </c>
      <c r="Y159" s="138">
        <f t="shared" si="12"/>
        <v>0.31172526</v>
      </c>
      <c r="Z159" s="138">
        <v>0</v>
      </c>
      <c r="AA159" s="139">
        <f t="shared" si="13"/>
        <v>0</v>
      </c>
      <c r="AR159" s="18" t="s">
        <v>148</v>
      </c>
      <c r="AT159" s="18" t="s">
        <v>144</v>
      </c>
      <c r="AU159" s="18" t="s">
        <v>149</v>
      </c>
      <c r="AY159" s="18" t="s">
        <v>142</v>
      </c>
      <c r="BE159" s="140">
        <f t="shared" si="14"/>
        <v>0</v>
      </c>
      <c r="BF159" s="140">
        <f t="shared" si="15"/>
        <v>0</v>
      </c>
      <c r="BG159" s="140">
        <f t="shared" si="16"/>
        <v>0</v>
      </c>
      <c r="BH159" s="140">
        <f t="shared" si="17"/>
        <v>0</v>
      </c>
      <c r="BI159" s="140">
        <f t="shared" si="18"/>
        <v>0</v>
      </c>
      <c r="BJ159" s="18" t="s">
        <v>149</v>
      </c>
      <c r="BK159" s="140">
        <f t="shared" si="19"/>
        <v>0</v>
      </c>
      <c r="BL159" s="18" t="s">
        <v>148</v>
      </c>
      <c r="BM159" s="18" t="s">
        <v>226</v>
      </c>
    </row>
    <row r="160" spans="2:65" s="1" customFormat="1" ht="38.25" customHeight="1">
      <c r="B160" s="131"/>
      <c r="C160" s="132" t="s">
        <v>227</v>
      </c>
      <c r="D160" s="132" t="s">
        <v>144</v>
      </c>
      <c r="E160" s="133" t="s">
        <v>228</v>
      </c>
      <c r="F160" s="209" t="s">
        <v>229</v>
      </c>
      <c r="G160" s="209"/>
      <c r="H160" s="209"/>
      <c r="I160" s="209"/>
      <c r="J160" s="134" t="s">
        <v>147</v>
      </c>
      <c r="K160" s="135">
        <v>1.0289999999999999</v>
      </c>
      <c r="L160" s="210"/>
      <c r="M160" s="210"/>
      <c r="N160" s="210">
        <f t="shared" si="10"/>
        <v>0</v>
      </c>
      <c r="O160" s="210"/>
      <c r="P160" s="210"/>
      <c r="Q160" s="210"/>
      <c r="R160" s="136"/>
      <c r="T160" s="137" t="s">
        <v>5</v>
      </c>
      <c r="U160" s="40" t="s">
        <v>40</v>
      </c>
      <c r="V160" s="138">
        <v>3.2628599999999999</v>
      </c>
      <c r="W160" s="138">
        <f t="shared" si="11"/>
        <v>3.3574829399999997</v>
      </c>
      <c r="X160" s="138">
        <v>2.15307</v>
      </c>
      <c r="Y160" s="138">
        <f t="shared" si="12"/>
        <v>2.2155090299999998</v>
      </c>
      <c r="Z160" s="138">
        <v>0</v>
      </c>
      <c r="AA160" s="139">
        <f t="shared" si="13"/>
        <v>0</v>
      </c>
      <c r="AR160" s="18" t="s">
        <v>148</v>
      </c>
      <c r="AT160" s="18" t="s">
        <v>144</v>
      </c>
      <c r="AU160" s="18" t="s">
        <v>149</v>
      </c>
      <c r="AY160" s="18" t="s">
        <v>142</v>
      </c>
      <c r="BE160" s="140">
        <f t="shared" si="14"/>
        <v>0</v>
      </c>
      <c r="BF160" s="140">
        <f t="shared" si="15"/>
        <v>0</v>
      </c>
      <c r="BG160" s="140">
        <f t="shared" si="16"/>
        <v>0</v>
      </c>
      <c r="BH160" s="140">
        <f t="shared" si="17"/>
        <v>0</v>
      </c>
      <c r="BI160" s="140">
        <f t="shared" si="18"/>
        <v>0</v>
      </c>
      <c r="BJ160" s="18" t="s">
        <v>149</v>
      </c>
      <c r="BK160" s="140">
        <f t="shared" si="19"/>
        <v>0</v>
      </c>
      <c r="BL160" s="18" t="s">
        <v>148</v>
      </c>
      <c r="BM160" s="18" t="s">
        <v>230</v>
      </c>
    </row>
    <row r="161" spans="2:65" s="1" customFormat="1" ht="38.25" customHeight="1">
      <c r="B161" s="131"/>
      <c r="C161" s="132" t="s">
        <v>231</v>
      </c>
      <c r="D161" s="132" t="s">
        <v>144</v>
      </c>
      <c r="E161" s="133" t="s">
        <v>232</v>
      </c>
      <c r="F161" s="209" t="s">
        <v>233</v>
      </c>
      <c r="G161" s="209"/>
      <c r="H161" s="209"/>
      <c r="I161" s="209"/>
      <c r="J161" s="134" t="s">
        <v>147</v>
      </c>
      <c r="K161" s="135">
        <v>1.831</v>
      </c>
      <c r="L161" s="210"/>
      <c r="M161" s="210"/>
      <c r="N161" s="210">
        <f t="shared" si="10"/>
        <v>0</v>
      </c>
      <c r="O161" s="210"/>
      <c r="P161" s="210"/>
      <c r="Q161" s="210"/>
      <c r="R161" s="136"/>
      <c r="T161" s="137" t="s">
        <v>5</v>
      </c>
      <c r="U161" s="40" t="s">
        <v>40</v>
      </c>
      <c r="V161" s="138">
        <v>3.3398599999999998</v>
      </c>
      <c r="W161" s="138">
        <f t="shared" si="11"/>
        <v>6.1152836599999993</v>
      </c>
      <c r="X161" s="138">
        <v>2.16499</v>
      </c>
      <c r="Y161" s="138">
        <f t="shared" si="12"/>
        <v>3.9640966899999999</v>
      </c>
      <c r="Z161" s="138">
        <v>0</v>
      </c>
      <c r="AA161" s="139">
        <f t="shared" si="13"/>
        <v>0</v>
      </c>
      <c r="AR161" s="18" t="s">
        <v>148</v>
      </c>
      <c r="AT161" s="18" t="s">
        <v>144</v>
      </c>
      <c r="AU161" s="18" t="s">
        <v>149</v>
      </c>
      <c r="AY161" s="18" t="s">
        <v>142</v>
      </c>
      <c r="BE161" s="140">
        <f t="shared" si="14"/>
        <v>0</v>
      </c>
      <c r="BF161" s="140">
        <f t="shared" si="15"/>
        <v>0</v>
      </c>
      <c r="BG161" s="140">
        <f t="shared" si="16"/>
        <v>0</v>
      </c>
      <c r="BH161" s="140">
        <f t="shared" si="17"/>
        <v>0</v>
      </c>
      <c r="BI161" s="140">
        <f t="shared" si="18"/>
        <v>0</v>
      </c>
      <c r="BJ161" s="18" t="s">
        <v>149</v>
      </c>
      <c r="BK161" s="140">
        <f t="shared" si="19"/>
        <v>0</v>
      </c>
      <c r="BL161" s="18" t="s">
        <v>148</v>
      </c>
      <c r="BM161" s="18" t="s">
        <v>234</v>
      </c>
    </row>
    <row r="162" spans="2:65" s="1" customFormat="1" ht="38.25" customHeight="1">
      <c r="B162" s="131"/>
      <c r="C162" s="132" t="s">
        <v>235</v>
      </c>
      <c r="D162" s="132" t="s">
        <v>144</v>
      </c>
      <c r="E162" s="133" t="s">
        <v>236</v>
      </c>
      <c r="F162" s="209" t="s">
        <v>237</v>
      </c>
      <c r="G162" s="209"/>
      <c r="H162" s="209"/>
      <c r="I162" s="209"/>
      <c r="J162" s="134" t="s">
        <v>147</v>
      </c>
      <c r="K162" s="135">
        <v>0.58799999999999997</v>
      </c>
      <c r="L162" s="210"/>
      <c r="M162" s="210"/>
      <c r="N162" s="210">
        <f t="shared" si="10"/>
        <v>0</v>
      </c>
      <c r="O162" s="210"/>
      <c r="P162" s="210"/>
      <c r="Q162" s="210"/>
      <c r="R162" s="136"/>
      <c r="T162" s="137" t="s">
        <v>5</v>
      </c>
      <c r="U162" s="40" t="s">
        <v>40</v>
      </c>
      <c r="V162" s="138">
        <v>3.0666199999999999</v>
      </c>
      <c r="W162" s="138">
        <f t="shared" si="11"/>
        <v>1.8031725599999999</v>
      </c>
      <c r="X162" s="138">
        <v>2.1190899999999999</v>
      </c>
      <c r="Y162" s="138">
        <f t="shared" si="12"/>
        <v>1.24602492</v>
      </c>
      <c r="Z162" s="138">
        <v>0</v>
      </c>
      <c r="AA162" s="139">
        <f t="shared" si="13"/>
        <v>0</v>
      </c>
      <c r="AR162" s="18" t="s">
        <v>148</v>
      </c>
      <c r="AT162" s="18" t="s">
        <v>144</v>
      </c>
      <c r="AU162" s="18" t="s">
        <v>149</v>
      </c>
      <c r="AY162" s="18" t="s">
        <v>142</v>
      </c>
      <c r="BE162" s="140">
        <f t="shared" si="14"/>
        <v>0</v>
      </c>
      <c r="BF162" s="140">
        <f t="shared" si="15"/>
        <v>0</v>
      </c>
      <c r="BG162" s="140">
        <f t="shared" si="16"/>
        <v>0</v>
      </c>
      <c r="BH162" s="140">
        <f t="shared" si="17"/>
        <v>0</v>
      </c>
      <c r="BI162" s="140">
        <f t="shared" si="18"/>
        <v>0</v>
      </c>
      <c r="BJ162" s="18" t="s">
        <v>149</v>
      </c>
      <c r="BK162" s="140">
        <f t="shared" si="19"/>
        <v>0</v>
      </c>
      <c r="BL162" s="18" t="s">
        <v>148</v>
      </c>
      <c r="BM162" s="18" t="s">
        <v>238</v>
      </c>
    </row>
    <row r="163" spans="2:65" s="1" customFormat="1" ht="25.5" customHeight="1">
      <c r="B163" s="131"/>
      <c r="C163" s="132" t="s">
        <v>239</v>
      </c>
      <c r="D163" s="132" t="s">
        <v>144</v>
      </c>
      <c r="E163" s="133" t="s">
        <v>240</v>
      </c>
      <c r="F163" s="209" t="s">
        <v>241</v>
      </c>
      <c r="G163" s="209"/>
      <c r="H163" s="209"/>
      <c r="I163" s="209"/>
      <c r="J163" s="134" t="s">
        <v>147</v>
      </c>
      <c r="K163" s="135">
        <v>5.7619999999999996</v>
      </c>
      <c r="L163" s="210"/>
      <c r="M163" s="210"/>
      <c r="N163" s="210">
        <f t="shared" si="10"/>
        <v>0</v>
      </c>
      <c r="O163" s="210"/>
      <c r="P163" s="210"/>
      <c r="Q163" s="210"/>
      <c r="R163" s="136"/>
      <c r="T163" s="137" t="s">
        <v>5</v>
      </c>
      <c r="U163" s="40" t="s">
        <v>40</v>
      </c>
      <c r="V163" s="138">
        <v>0.58055000000000001</v>
      </c>
      <c r="W163" s="138">
        <f t="shared" si="11"/>
        <v>3.3451290999999999</v>
      </c>
      <c r="X163" s="138">
        <v>2.3557299999999999</v>
      </c>
      <c r="Y163" s="138">
        <f t="shared" si="12"/>
        <v>13.573716259999998</v>
      </c>
      <c r="Z163" s="138">
        <v>0</v>
      </c>
      <c r="AA163" s="139">
        <f t="shared" si="13"/>
        <v>0</v>
      </c>
      <c r="AR163" s="18" t="s">
        <v>148</v>
      </c>
      <c r="AT163" s="18" t="s">
        <v>144</v>
      </c>
      <c r="AU163" s="18" t="s">
        <v>149</v>
      </c>
      <c r="AY163" s="18" t="s">
        <v>142</v>
      </c>
      <c r="BE163" s="140">
        <f t="shared" si="14"/>
        <v>0</v>
      </c>
      <c r="BF163" s="140">
        <f t="shared" si="15"/>
        <v>0</v>
      </c>
      <c r="BG163" s="140">
        <f t="shared" si="16"/>
        <v>0</v>
      </c>
      <c r="BH163" s="140">
        <f t="shared" si="17"/>
        <v>0</v>
      </c>
      <c r="BI163" s="140">
        <f t="shared" si="18"/>
        <v>0</v>
      </c>
      <c r="BJ163" s="18" t="s">
        <v>149</v>
      </c>
      <c r="BK163" s="140">
        <f t="shared" si="19"/>
        <v>0</v>
      </c>
      <c r="BL163" s="18" t="s">
        <v>148</v>
      </c>
      <c r="BM163" s="18" t="s">
        <v>242</v>
      </c>
    </row>
    <row r="164" spans="2:65" s="1" customFormat="1" ht="25.5" customHeight="1">
      <c r="B164" s="131"/>
      <c r="C164" s="132" t="s">
        <v>243</v>
      </c>
      <c r="D164" s="132" t="s">
        <v>144</v>
      </c>
      <c r="E164" s="133" t="s">
        <v>244</v>
      </c>
      <c r="F164" s="209" t="s">
        <v>245</v>
      </c>
      <c r="G164" s="209"/>
      <c r="H164" s="209"/>
      <c r="I164" s="209"/>
      <c r="J164" s="134" t="s">
        <v>194</v>
      </c>
      <c r="K164" s="135">
        <v>0.13800000000000001</v>
      </c>
      <c r="L164" s="210"/>
      <c r="M164" s="210"/>
      <c r="N164" s="210">
        <f t="shared" si="10"/>
        <v>0</v>
      </c>
      <c r="O164" s="210"/>
      <c r="P164" s="210"/>
      <c r="Q164" s="210"/>
      <c r="R164" s="136"/>
      <c r="T164" s="137" t="s">
        <v>5</v>
      </c>
      <c r="U164" s="40" t="s">
        <v>40</v>
      </c>
      <c r="V164" s="138">
        <v>6.25</v>
      </c>
      <c r="W164" s="138">
        <f t="shared" si="11"/>
        <v>0.86250000000000004</v>
      </c>
      <c r="X164" s="138">
        <v>1.002</v>
      </c>
      <c r="Y164" s="138">
        <f t="shared" si="12"/>
        <v>0.13827600000000001</v>
      </c>
      <c r="Z164" s="138">
        <v>0</v>
      </c>
      <c r="AA164" s="139">
        <f t="shared" si="13"/>
        <v>0</v>
      </c>
      <c r="AR164" s="18" t="s">
        <v>148</v>
      </c>
      <c r="AT164" s="18" t="s">
        <v>144</v>
      </c>
      <c r="AU164" s="18" t="s">
        <v>149</v>
      </c>
      <c r="AY164" s="18" t="s">
        <v>142</v>
      </c>
      <c r="BE164" s="140">
        <f t="shared" si="14"/>
        <v>0</v>
      </c>
      <c r="BF164" s="140">
        <f t="shared" si="15"/>
        <v>0</v>
      </c>
      <c r="BG164" s="140">
        <f t="shared" si="16"/>
        <v>0</v>
      </c>
      <c r="BH164" s="140">
        <f t="shared" si="17"/>
        <v>0</v>
      </c>
      <c r="BI164" s="140">
        <f t="shared" si="18"/>
        <v>0</v>
      </c>
      <c r="BJ164" s="18" t="s">
        <v>149</v>
      </c>
      <c r="BK164" s="140">
        <f t="shared" si="19"/>
        <v>0</v>
      </c>
      <c r="BL164" s="18" t="s">
        <v>148</v>
      </c>
      <c r="BM164" s="18" t="s">
        <v>246</v>
      </c>
    </row>
    <row r="165" spans="2:65" s="1" customFormat="1" ht="25.5" customHeight="1">
      <c r="B165" s="131"/>
      <c r="C165" s="132" t="s">
        <v>247</v>
      </c>
      <c r="D165" s="132" t="s">
        <v>144</v>
      </c>
      <c r="E165" s="133" t="s">
        <v>248</v>
      </c>
      <c r="F165" s="209" t="s">
        <v>249</v>
      </c>
      <c r="G165" s="209"/>
      <c r="H165" s="209"/>
      <c r="I165" s="209"/>
      <c r="J165" s="134" t="s">
        <v>147</v>
      </c>
      <c r="K165" s="135">
        <v>0.95</v>
      </c>
      <c r="L165" s="210"/>
      <c r="M165" s="210"/>
      <c r="N165" s="210">
        <f t="shared" si="10"/>
        <v>0</v>
      </c>
      <c r="O165" s="210"/>
      <c r="P165" s="210"/>
      <c r="Q165" s="210"/>
      <c r="R165" s="136"/>
      <c r="T165" s="137" t="s">
        <v>5</v>
      </c>
      <c r="U165" s="40" t="s">
        <v>40</v>
      </c>
      <c r="V165" s="138">
        <v>0.58099999999999996</v>
      </c>
      <c r="W165" s="138">
        <f t="shared" si="11"/>
        <v>0.55194999999999994</v>
      </c>
      <c r="X165" s="138">
        <v>2.3557299999999999</v>
      </c>
      <c r="Y165" s="138">
        <f t="shared" si="12"/>
        <v>2.2379434999999996</v>
      </c>
      <c r="Z165" s="138">
        <v>0</v>
      </c>
      <c r="AA165" s="139">
        <f t="shared" si="13"/>
        <v>0</v>
      </c>
      <c r="AR165" s="18" t="s">
        <v>148</v>
      </c>
      <c r="AT165" s="18" t="s">
        <v>144</v>
      </c>
      <c r="AU165" s="18" t="s">
        <v>149</v>
      </c>
      <c r="AY165" s="18" t="s">
        <v>142</v>
      </c>
      <c r="BE165" s="140">
        <f t="shared" si="14"/>
        <v>0</v>
      </c>
      <c r="BF165" s="140">
        <f t="shared" si="15"/>
        <v>0</v>
      </c>
      <c r="BG165" s="140">
        <f t="shared" si="16"/>
        <v>0</v>
      </c>
      <c r="BH165" s="140">
        <f t="shared" si="17"/>
        <v>0</v>
      </c>
      <c r="BI165" s="140">
        <f t="shared" si="18"/>
        <v>0</v>
      </c>
      <c r="BJ165" s="18" t="s">
        <v>149</v>
      </c>
      <c r="BK165" s="140">
        <f t="shared" si="19"/>
        <v>0</v>
      </c>
      <c r="BL165" s="18" t="s">
        <v>148</v>
      </c>
      <c r="BM165" s="18" t="s">
        <v>250</v>
      </c>
    </row>
    <row r="166" spans="2:65" s="9" customFormat="1" ht="29.9" customHeight="1">
      <c r="B166" s="120"/>
      <c r="C166" s="121"/>
      <c r="D166" s="130" t="s">
        <v>100</v>
      </c>
      <c r="E166" s="130"/>
      <c r="F166" s="130"/>
      <c r="G166" s="130"/>
      <c r="H166" s="130"/>
      <c r="I166" s="130"/>
      <c r="J166" s="130"/>
      <c r="K166" s="130"/>
      <c r="L166" s="130"/>
      <c r="M166" s="130"/>
      <c r="N166" s="215">
        <f>BK166</f>
        <v>0</v>
      </c>
      <c r="O166" s="216"/>
      <c r="P166" s="216"/>
      <c r="Q166" s="216"/>
      <c r="R166" s="123"/>
      <c r="T166" s="124"/>
      <c r="U166" s="121"/>
      <c r="V166" s="121"/>
      <c r="W166" s="125">
        <f>SUM(W167:W185)</f>
        <v>316.03275791999999</v>
      </c>
      <c r="X166" s="121"/>
      <c r="Y166" s="125">
        <f>SUM(Y167:Y185)</f>
        <v>41.661224910000001</v>
      </c>
      <c r="Z166" s="121"/>
      <c r="AA166" s="126">
        <f>SUM(AA167:AA185)</f>
        <v>0</v>
      </c>
      <c r="AR166" s="127" t="s">
        <v>78</v>
      </c>
      <c r="AT166" s="128" t="s">
        <v>72</v>
      </c>
      <c r="AU166" s="128" t="s">
        <v>78</v>
      </c>
      <c r="AY166" s="127" t="s">
        <v>142</v>
      </c>
      <c r="BK166" s="129">
        <f>SUM(BK167:BK185)</f>
        <v>0</v>
      </c>
    </row>
    <row r="167" spans="2:65" s="1" customFormat="1" ht="38.25" customHeight="1">
      <c r="B167" s="131"/>
      <c r="C167" s="132" t="s">
        <v>251</v>
      </c>
      <c r="D167" s="132" t="s">
        <v>144</v>
      </c>
      <c r="E167" s="133" t="s">
        <v>252</v>
      </c>
      <c r="F167" s="209" t="s">
        <v>253</v>
      </c>
      <c r="G167" s="209"/>
      <c r="H167" s="209"/>
      <c r="I167" s="209"/>
      <c r="J167" s="134" t="s">
        <v>147</v>
      </c>
      <c r="K167" s="135">
        <v>1.04</v>
      </c>
      <c r="L167" s="210"/>
      <c r="M167" s="210"/>
      <c r="N167" s="210">
        <f t="shared" ref="N167:N185" si="20">ROUND(L167*K167,2)</f>
        <v>0</v>
      </c>
      <c r="O167" s="210"/>
      <c r="P167" s="210"/>
      <c r="Q167" s="210"/>
      <c r="R167" s="136"/>
      <c r="T167" s="137" t="s">
        <v>5</v>
      </c>
      <c r="U167" s="40" t="s">
        <v>40</v>
      </c>
      <c r="V167" s="138">
        <v>3.6520000000000001</v>
      </c>
      <c r="W167" s="138">
        <f t="shared" ref="W167:W185" si="21">V167*K167</f>
        <v>3.7980800000000001</v>
      </c>
      <c r="X167" s="138">
        <v>1.9416800000000001</v>
      </c>
      <c r="Y167" s="138">
        <f t="shared" ref="Y167:Y185" si="22">X167*K167</f>
        <v>2.0193472000000003</v>
      </c>
      <c r="Z167" s="138">
        <v>0</v>
      </c>
      <c r="AA167" s="139">
        <f t="shared" ref="AA167:AA185" si="23">Z167*K167</f>
        <v>0</v>
      </c>
      <c r="AR167" s="18" t="s">
        <v>148</v>
      </c>
      <c r="AT167" s="18" t="s">
        <v>144</v>
      </c>
      <c r="AU167" s="18" t="s">
        <v>149</v>
      </c>
      <c r="AY167" s="18" t="s">
        <v>142</v>
      </c>
      <c r="BE167" s="140">
        <f t="shared" ref="BE167:BE185" si="24">IF(U167="základná",N167,0)</f>
        <v>0</v>
      </c>
      <c r="BF167" s="140">
        <f t="shared" ref="BF167:BF185" si="25">IF(U167="znížená",N167,0)</f>
        <v>0</v>
      </c>
      <c r="BG167" s="140">
        <f t="shared" ref="BG167:BG185" si="26">IF(U167="zákl. prenesená",N167,0)</f>
        <v>0</v>
      </c>
      <c r="BH167" s="140">
        <f t="shared" ref="BH167:BH185" si="27">IF(U167="zníž. prenesená",N167,0)</f>
        <v>0</v>
      </c>
      <c r="BI167" s="140">
        <f t="shared" ref="BI167:BI185" si="28">IF(U167="nulová",N167,0)</f>
        <v>0</v>
      </c>
      <c r="BJ167" s="18" t="s">
        <v>149</v>
      </c>
      <c r="BK167" s="140">
        <f t="shared" ref="BK167:BK185" si="29">ROUND(L167*K167,2)</f>
        <v>0</v>
      </c>
      <c r="BL167" s="18" t="s">
        <v>148</v>
      </c>
      <c r="BM167" s="18" t="s">
        <v>254</v>
      </c>
    </row>
    <row r="168" spans="2:65" s="1" customFormat="1" ht="38.25" customHeight="1">
      <c r="B168" s="131"/>
      <c r="C168" s="132" t="s">
        <v>255</v>
      </c>
      <c r="D168" s="132" t="s">
        <v>144</v>
      </c>
      <c r="E168" s="133" t="s">
        <v>256</v>
      </c>
      <c r="F168" s="209" t="s">
        <v>257</v>
      </c>
      <c r="G168" s="209"/>
      <c r="H168" s="209"/>
      <c r="I168" s="209"/>
      <c r="J168" s="134" t="s">
        <v>217</v>
      </c>
      <c r="K168" s="135">
        <v>0</v>
      </c>
      <c r="L168" s="210"/>
      <c r="M168" s="210"/>
      <c r="N168" s="210">
        <f t="shared" si="20"/>
        <v>0</v>
      </c>
      <c r="O168" s="210"/>
      <c r="P168" s="210"/>
      <c r="Q168" s="210"/>
      <c r="R168" s="136"/>
      <c r="T168" s="137" t="s">
        <v>5</v>
      </c>
      <c r="U168" s="40" t="s">
        <v>40</v>
      </c>
      <c r="V168" s="138">
        <v>4.8049999999999997</v>
      </c>
      <c r="W168" s="138">
        <f t="shared" si="21"/>
        <v>0</v>
      </c>
      <c r="X168" s="138">
        <v>4.3920000000000001E-2</v>
      </c>
      <c r="Y168" s="138">
        <f t="shared" si="22"/>
        <v>0</v>
      </c>
      <c r="Z168" s="138">
        <v>0</v>
      </c>
      <c r="AA168" s="139">
        <f t="shared" si="23"/>
        <v>0</v>
      </c>
      <c r="AR168" s="18" t="s">
        <v>148</v>
      </c>
      <c r="AT168" s="18" t="s">
        <v>144</v>
      </c>
      <c r="AU168" s="18" t="s">
        <v>149</v>
      </c>
      <c r="AY168" s="18" t="s">
        <v>142</v>
      </c>
      <c r="BE168" s="140">
        <f t="shared" si="24"/>
        <v>0</v>
      </c>
      <c r="BF168" s="140">
        <f t="shared" si="25"/>
        <v>0</v>
      </c>
      <c r="BG168" s="140">
        <f t="shared" si="26"/>
        <v>0</v>
      </c>
      <c r="BH168" s="140">
        <f t="shared" si="27"/>
        <v>0</v>
      </c>
      <c r="BI168" s="140">
        <f t="shared" si="28"/>
        <v>0</v>
      </c>
      <c r="BJ168" s="18" t="s">
        <v>149</v>
      </c>
      <c r="BK168" s="140">
        <f t="shared" si="29"/>
        <v>0</v>
      </c>
      <c r="BL168" s="18" t="s">
        <v>148</v>
      </c>
      <c r="BM168" s="18" t="s">
        <v>258</v>
      </c>
    </row>
    <row r="169" spans="2:65" s="1" customFormat="1" ht="38.25" customHeight="1">
      <c r="B169" s="131"/>
      <c r="C169" s="132" t="s">
        <v>259</v>
      </c>
      <c r="D169" s="132" t="s">
        <v>144</v>
      </c>
      <c r="E169" s="133" t="s">
        <v>260</v>
      </c>
      <c r="F169" s="209" t="s">
        <v>261</v>
      </c>
      <c r="G169" s="209"/>
      <c r="H169" s="209"/>
      <c r="I169" s="209"/>
      <c r="J169" s="134" t="s">
        <v>262</v>
      </c>
      <c r="K169" s="135">
        <v>90.74</v>
      </c>
      <c r="L169" s="210"/>
      <c r="M169" s="210"/>
      <c r="N169" s="210">
        <f t="shared" si="20"/>
        <v>0</v>
      </c>
      <c r="O169" s="210"/>
      <c r="P169" s="210"/>
      <c r="Q169" s="210"/>
      <c r="R169" s="136"/>
      <c r="T169" s="137" t="s">
        <v>5</v>
      </c>
      <c r="U169" s="40" t="s">
        <v>40</v>
      </c>
      <c r="V169" s="138">
        <v>2.3370000000000002</v>
      </c>
      <c r="W169" s="138">
        <f t="shared" si="21"/>
        <v>212.05938</v>
      </c>
      <c r="X169" s="138">
        <v>0.19439999999999999</v>
      </c>
      <c r="Y169" s="138">
        <f t="shared" si="22"/>
        <v>17.639855999999998</v>
      </c>
      <c r="Z169" s="138">
        <v>0</v>
      </c>
      <c r="AA169" s="139">
        <f t="shared" si="23"/>
        <v>0</v>
      </c>
      <c r="AR169" s="18" t="s">
        <v>148</v>
      </c>
      <c r="AT169" s="18" t="s">
        <v>144</v>
      </c>
      <c r="AU169" s="18" t="s">
        <v>149</v>
      </c>
      <c r="AY169" s="18" t="s">
        <v>142</v>
      </c>
      <c r="BE169" s="140">
        <f t="shared" si="24"/>
        <v>0</v>
      </c>
      <c r="BF169" s="140">
        <f t="shared" si="25"/>
        <v>0</v>
      </c>
      <c r="BG169" s="140">
        <f t="shared" si="26"/>
        <v>0</v>
      </c>
      <c r="BH169" s="140">
        <f t="shared" si="27"/>
        <v>0</v>
      </c>
      <c r="BI169" s="140">
        <f t="shared" si="28"/>
        <v>0</v>
      </c>
      <c r="BJ169" s="18" t="s">
        <v>149</v>
      </c>
      <c r="BK169" s="140">
        <f t="shared" si="29"/>
        <v>0</v>
      </c>
      <c r="BL169" s="18" t="s">
        <v>148</v>
      </c>
      <c r="BM169" s="18" t="s">
        <v>263</v>
      </c>
    </row>
    <row r="170" spans="2:65" s="1" customFormat="1" ht="38.25" customHeight="1">
      <c r="B170" s="131"/>
      <c r="C170" s="132" t="s">
        <v>264</v>
      </c>
      <c r="D170" s="132" t="s">
        <v>144</v>
      </c>
      <c r="E170" s="133" t="s">
        <v>265</v>
      </c>
      <c r="F170" s="209" t="s">
        <v>266</v>
      </c>
      <c r="G170" s="209"/>
      <c r="H170" s="209"/>
      <c r="I170" s="209"/>
      <c r="J170" s="134" t="s">
        <v>147</v>
      </c>
      <c r="K170" s="135">
        <v>8.0779999999999994</v>
      </c>
      <c r="L170" s="210"/>
      <c r="M170" s="210"/>
      <c r="N170" s="210">
        <f t="shared" si="20"/>
        <v>0</v>
      </c>
      <c r="O170" s="210"/>
      <c r="P170" s="210"/>
      <c r="Q170" s="210"/>
      <c r="R170" s="136"/>
      <c r="T170" s="137" t="s">
        <v>5</v>
      </c>
      <c r="U170" s="40" t="s">
        <v>40</v>
      </c>
      <c r="V170" s="138">
        <v>2.2417699999999998</v>
      </c>
      <c r="W170" s="138">
        <f t="shared" si="21"/>
        <v>18.109018059999997</v>
      </c>
      <c r="X170" s="138">
        <v>0.70899000000000001</v>
      </c>
      <c r="Y170" s="138">
        <f t="shared" si="22"/>
        <v>5.7272212199999997</v>
      </c>
      <c r="Z170" s="138">
        <v>0</v>
      </c>
      <c r="AA170" s="139">
        <f t="shared" si="23"/>
        <v>0</v>
      </c>
      <c r="AR170" s="18" t="s">
        <v>148</v>
      </c>
      <c r="AT170" s="18" t="s">
        <v>144</v>
      </c>
      <c r="AU170" s="18" t="s">
        <v>149</v>
      </c>
      <c r="AY170" s="18" t="s">
        <v>142</v>
      </c>
      <c r="BE170" s="140">
        <f t="shared" si="24"/>
        <v>0</v>
      </c>
      <c r="BF170" s="140">
        <f t="shared" si="25"/>
        <v>0</v>
      </c>
      <c r="BG170" s="140">
        <f t="shared" si="26"/>
        <v>0</v>
      </c>
      <c r="BH170" s="140">
        <f t="shared" si="27"/>
        <v>0</v>
      </c>
      <c r="BI170" s="140">
        <f t="shared" si="28"/>
        <v>0</v>
      </c>
      <c r="BJ170" s="18" t="s">
        <v>149</v>
      </c>
      <c r="BK170" s="140">
        <f t="shared" si="29"/>
        <v>0</v>
      </c>
      <c r="BL170" s="18" t="s">
        <v>148</v>
      </c>
      <c r="BM170" s="18" t="s">
        <v>267</v>
      </c>
    </row>
    <row r="171" spans="2:65" s="1" customFormat="1" ht="38.25" customHeight="1">
      <c r="B171" s="131"/>
      <c r="C171" s="132" t="s">
        <v>268</v>
      </c>
      <c r="D171" s="132" t="s">
        <v>144</v>
      </c>
      <c r="E171" s="133" t="s">
        <v>269</v>
      </c>
      <c r="F171" s="209" t="s">
        <v>270</v>
      </c>
      <c r="G171" s="209"/>
      <c r="H171" s="209"/>
      <c r="I171" s="209"/>
      <c r="J171" s="134" t="s">
        <v>147</v>
      </c>
      <c r="K171" s="135">
        <v>2.59</v>
      </c>
      <c r="L171" s="210"/>
      <c r="M171" s="210"/>
      <c r="N171" s="210">
        <f t="shared" si="20"/>
        <v>0</v>
      </c>
      <c r="O171" s="210"/>
      <c r="P171" s="210"/>
      <c r="Q171" s="210"/>
      <c r="R171" s="136"/>
      <c r="T171" s="137" t="s">
        <v>5</v>
      </c>
      <c r="U171" s="40" t="s">
        <v>40</v>
      </c>
      <c r="V171" s="138">
        <v>1.59155</v>
      </c>
      <c r="W171" s="138">
        <f t="shared" si="21"/>
        <v>4.1221144999999995</v>
      </c>
      <c r="X171" s="138">
        <v>0.34527999999999998</v>
      </c>
      <c r="Y171" s="138">
        <f t="shared" si="22"/>
        <v>0.89427519999999994</v>
      </c>
      <c r="Z171" s="138">
        <v>0</v>
      </c>
      <c r="AA171" s="139">
        <f t="shared" si="23"/>
        <v>0</v>
      </c>
      <c r="AR171" s="18" t="s">
        <v>148</v>
      </c>
      <c r="AT171" s="18" t="s">
        <v>144</v>
      </c>
      <c r="AU171" s="18" t="s">
        <v>149</v>
      </c>
      <c r="AY171" s="18" t="s">
        <v>142</v>
      </c>
      <c r="BE171" s="140">
        <f t="shared" si="24"/>
        <v>0</v>
      </c>
      <c r="BF171" s="140">
        <f t="shared" si="25"/>
        <v>0</v>
      </c>
      <c r="BG171" s="140">
        <f t="shared" si="26"/>
        <v>0</v>
      </c>
      <c r="BH171" s="140">
        <f t="shared" si="27"/>
        <v>0</v>
      </c>
      <c r="BI171" s="140">
        <f t="shared" si="28"/>
        <v>0</v>
      </c>
      <c r="BJ171" s="18" t="s">
        <v>149</v>
      </c>
      <c r="BK171" s="140">
        <f t="shared" si="29"/>
        <v>0</v>
      </c>
      <c r="BL171" s="18" t="s">
        <v>148</v>
      </c>
      <c r="BM171" s="18" t="s">
        <v>271</v>
      </c>
    </row>
    <row r="172" spans="2:65" s="1" customFormat="1" ht="38.25" customHeight="1">
      <c r="B172" s="131"/>
      <c r="C172" s="132" t="s">
        <v>272</v>
      </c>
      <c r="D172" s="132" t="s">
        <v>144</v>
      </c>
      <c r="E172" s="133" t="s">
        <v>273</v>
      </c>
      <c r="F172" s="209" t="s">
        <v>274</v>
      </c>
      <c r="G172" s="209"/>
      <c r="H172" s="209"/>
      <c r="I172" s="209"/>
      <c r="J172" s="134" t="s">
        <v>147</v>
      </c>
      <c r="K172" s="135">
        <v>1.986</v>
      </c>
      <c r="L172" s="210"/>
      <c r="M172" s="210"/>
      <c r="N172" s="210">
        <f t="shared" si="20"/>
        <v>0</v>
      </c>
      <c r="O172" s="210"/>
      <c r="P172" s="210"/>
      <c r="Q172" s="210"/>
      <c r="R172" s="136"/>
      <c r="T172" s="137" t="s">
        <v>5</v>
      </c>
      <c r="U172" s="40" t="s">
        <v>40</v>
      </c>
      <c r="V172" s="138">
        <v>3.24668</v>
      </c>
      <c r="W172" s="138">
        <f t="shared" si="21"/>
        <v>6.4479064800000003</v>
      </c>
      <c r="X172" s="138">
        <v>0.92864000000000002</v>
      </c>
      <c r="Y172" s="138">
        <f t="shared" si="22"/>
        <v>1.84427904</v>
      </c>
      <c r="Z172" s="138">
        <v>0</v>
      </c>
      <c r="AA172" s="139">
        <f t="shared" si="23"/>
        <v>0</v>
      </c>
      <c r="AR172" s="18" t="s">
        <v>148</v>
      </c>
      <c r="AT172" s="18" t="s">
        <v>144</v>
      </c>
      <c r="AU172" s="18" t="s">
        <v>149</v>
      </c>
      <c r="AY172" s="18" t="s">
        <v>142</v>
      </c>
      <c r="BE172" s="140">
        <f t="shared" si="24"/>
        <v>0</v>
      </c>
      <c r="BF172" s="140">
        <f t="shared" si="25"/>
        <v>0</v>
      </c>
      <c r="BG172" s="140">
        <f t="shared" si="26"/>
        <v>0</v>
      </c>
      <c r="BH172" s="140">
        <f t="shared" si="27"/>
        <v>0</v>
      </c>
      <c r="BI172" s="140">
        <f t="shared" si="28"/>
        <v>0</v>
      </c>
      <c r="BJ172" s="18" t="s">
        <v>149</v>
      </c>
      <c r="BK172" s="140">
        <f t="shared" si="29"/>
        <v>0</v>
      </c>
      <c r="BL172" s="18" t="s">
        <v>148</v>
      </c>
      <c r="BM172" s="18" t="s">
        <v>275</v>
      </c>
    </row>
    <row r="173" spans="2:65" s="1" customFormat="1" ht="25.5" customHeight="1">
      <c r="B173" s="131"/>
      <c r="C173" s="132" t="s">
        <v>276</v>
      </c>
      <c r="D173" s="132" t="s">
        <v>144</v>
      </c>
      <c r="E173" s="133" t="s">
        <v>277</v>
      </c>
      <c r="F173" s="209" t="s">
        <v>278</v>
      </c>
      <c r="G173" s="209"/>
      <c r="H173" s="209"/>
      <c r="I173" s="209"/>
      <c r="J173" s="134" t="s">
        <v>279</v>
      </c>
      <c r="K173" s="135">
        <v>10</v>
      </c>
      <c r="L173" s="210"/>
      <c r="M173" s="210"/>
      <c r="N173" s="210">
        <f t="shared" si="20"/>
        <v>0</v>
      </c>
      <c r="O173" s="210"/>
      <c r="P173" s="210"/>
      <c r="Q173" s="210"/>
      <c r="R173" s="136"/>
      <c r="T173" s="137" t="s">
        <v>5</v>
      </c>
      <c r="U173" s="40" t="s">
        <v>40</v>
      </c>
      <c r="V173" s="138">
        <v>0.17471</v>
      </c>
      <c r="W173" s="138">
        <f t="shared" si="21"/>
        <v>1.7471000000000001</v>
      </c>
      <c r="X173" s="138">
        <v>2.0590000000000001E-2</v>
      </c>
      <c r="Y173" s="138">
        <f t="shared" si="22"/>
        <v>0.2059</v>
      </c>
      <c r="Z173" s="138">
        <v>0</v>
      </c>
      <c r="AA173" s="139">
        <f t="shared" si="23"/>
        <v>0</v>
      </c>
      <c r="AR173" s="18" t="s">
        <v>148</v>
      </c>
      <c r="AT173" s="18" t="s">
        <v>144</v>
      </c>
      <c r="AU173" s="18" t="s">
        <v>149</v>
      </c>
      <c r="AY173" s="18" t="s">
        <v>142</v>
      </c>
      <c r="BE173" s="140">
        <f t="shared" si="24"/>
        <v>0</v>
      </c>
      <c r="BF173" s="140">
        <f t="shared" si="25"/>
        <v>0</v>
      </c>
      <c r="BG173" s="140">
        <f t="shared" si="26"/>
        <v>0</v>
      </c>
      <c r="BH173" s="140">
        <f t="shared" si="27"/>
        <v>0</v>
      </c>
      <c r="BI173" s="140">
        <f t="shared" si="28"/>
        <v>0</v>
      </c>
      <c r="BJ173" s="18" t="s">
        <v>149</v>
      </c>
      <c r="BK173" s="140">
        <f t="shared" si="29"/>
        <v>0</v>
      </c>
      <c r="BL173" s="18" t="s">
        <v>148</v>
      </c>
      <c r="BM173" s="18" t="s">
        <v>280</v>
      </c>
    </row>
    <row r="174" spans="2:65" s="1" customFormat="1" ht="25.5" customHeight="1">
      <c r="B174" s="131"/>
      <c r="C174" s="132" t="s">
        <v>281</v>
      </c>
      <c r="D174" s="132" t="s">
        <v>144</v>
      </c>
      <c r="E174" s="133" t="s">
        <v>282</v>
      </c>
      <c r="F174" s="209" t="s">
        <v>283</v>
      </c>
      <c r="G174" s="209"/>
      <c r="H174" s="209"/>
      <c r="I174" s="209"/>
      <c r="J174" s="134" t="s">
        <v>279</v>
      </c>
      <c r="K174" s="135">
        <v>17</v>
      </c>
      <c r="L174" s="210"/>
      <c r="M174" s="210"/>
      <c r="N174" s="210">
        <f t="shared" si="20"/>
        <v>0</v>
      </c>
      <c r="O174" s="210"/>
      <c r="P174" s="210"/>
      <c r="Q174" s="210"/>
      <c r="R174" s="136"/>
      <c r="T174" s="137" t="s">
        <v>5</v>
      </c>
      <c r="U174" s="40" t="s">
        <v>40</v>
      </c>
      <c r="V174" s="138">
        <v>0.17499000000000001</v>
      </c>
      <c r="W174" s="138">
        <f t="shared" si="21"/>
        <v>2.9748300000000003</v>
      </c>
      <c r="X174" s="138">
        <v>2.2749999999999999E-2</v>
      </c>
      <c r="Y174" s="138">
        <f t="shared" si="22"/>
        <v>0.38674999999999998</v>
      </c>
      <c r="Z174" s="138">
        <v>0</v>
      </c>
      <c r="AA174" s="139">
        <f t="shared" si="23"/>
        <v>0</v>
      </c>
      <c r="AR174" s="18" t="s">
        <v>148</v>
      </c>
      <c r="AT174" s="18" t="s">
        <v>144</v>
      </c>
      <c r="AU174" s="18" t="s">
        <v>149</v>
      </c>
      <c r="AY174" s="18" t="s">
        <v>142</v>
      </c>
      <c r="BE174" s="140">
        <f t="shared" si="24"/>
        <v>0</v>
      </c>
      <c r="BF174" s="140">
        <f t="shared" si="25"/>
        <v>0</v>
      </c>
      <c r="BG174" s="140">
        <f t="shared" si="26"/>
        <v>0</v>
      </c>
      <c r="BH174" s="140">
        <f t="shared" si="27"/>
        <v>0</v>
      </c>
      <c r="BI174" s="140">
        <f t="shared" si="28"/>
        <v>0</v>
      </c>
      <c r="BJ174" s="18" t="s">
        <v>149</v>
      </c>
      <c r="BK174" s="140">
        <f t="shared" si="29"/>
        <v>0</v>
      </c>
      <c r="BL174" s="18" t="s">
        <v>148</v>
      </c>
      <c r="BM174" s="18" t="s">
        <v>284</v>
      </c>
    </row>
    <row r="175" spans="2:65" s="1" customFormat="1" ht="25.5" customHeight="1">
      <c r="B175" s="131"/>
      <c r="C175" s="132" t="s">
        <v>10</v>
      </c>
      <c r="D175" s="132" t="s">
        <v>144</v>
      </c>
      <c r="E175" s="133" t="s">
        <v>285</v>
      </c>
      <c r="F175" s="209" t="s">
        <v>286</v>
      </c>
      <c r="G175" s="209"/>
      <c r="H175" s="209"/>
      <c r="I175" s="209"/>
      <c r="J175" s="134" t="s">
        <v>279</v>
      </c>
      <c r="K175" s="135">
        <v>12</v>
      </c>
      <c r="L175" s="210"/>
      <c r="M175" s="210"/>
      <c r="N175" s="210">
        <f t="shared" si="20"/>
        <v>0</v>
      </c>
      <c r="O175" s="210"/>
      <c r="P175" s="210"/>
      <c r="Q175" s="210"/>
      <c r="R175" s="136"/>
      <c r="T175" s="137" t="s">
        <v>5</v>
      </c>
      <c r="U175" s="40" t="s">
        <v>40</v>
      </c>
      <c r="V175" s="138">
        <v>0.19441</v>
      </c>
      <c r="W175" s="138">
        <f t="shared" si="21"/>
        <v>2.3329200000000001</v>
      </c>
      <c r="X175" s="138">
        <v>2.5940000000000001E-2</v>
      </c>
      <c r="Y175" s="138">
        <f t="shared" si="22"/>
        <v>0.31128</v>
      </c>
      <c r="Z175" s="138">
        <v>0</v>
      </c>
      <c r="AA175" s="139">
        <f t="shared" si="23"/>
        <v>0</v>
      </c>
      <c r="AR175" s="18" t="s">
        <v>148</v>
      </c>
      <c r="AT175" s="18" t="s">
        <v>144</v>
      </c>
      <c r="AU175" s="18" t="s">
        <v>149</v>
      </c>
      <c r="AY175" s="18" t="s">
        <v>142</v>
      </c>
      <c r="BE175" s="140">
        <f t="shared" si="24"/>
        <v>0</v>
      </c>
      <c r="BF175" s="140">
        <f t="shared" si="25"/>
        <v>0</v>
      </c>
      <c r="BG175" s="140">
        <f t="shared" si="26"/>
        <v>0</v>
      </c>
      <c r="BH175" s="140">
        <f t="shared" si="27"/>
        <v>0</v>
      </c>
      <c r="BI175" s="140">
        <f t="shared" si="28"/>
        <v>0</v>
      </c>
      <c r="BJ175" s="18" t="s">
        <v>149</v>
      </c>
      <c r="BK175" s="140">
        <f t="shared" si="29"/>
        <v>0</v>
      </c>
      <c r="BL175" s="18" t="s">
        <v>148</v>
      </c>
      <c r="BM175" s="18" t="s">
        <v>287</v>
      </c>
    </row>
    <row r="176" spans="2:65" s="1" customFormat="1" ht="25.5" customHeight="1">
      <c r="B176" s="131"/>
      <c r="C176" s="132" t="s">
        <v>288</v>
      </c>
      <c r="D176" s="132" t="s">
        <v>144</v>
      </c>
      <c r="E176" s="133" t="s">
        <v>289</v>
      </c>
      <c r="F176" s="209" t="s">
        <v>290</v>
      </c>
      <c r="G176" s="209"/>
      <c r="H176" s="209"/>
      <c r="I176" s="209"/>
      <c r="J176" s="134" t="s">
        <v>279</v>
      </c>
      <c r="K176" s="135">
        <v>2</v>
      </c>
      <c r="L176" s="210"/>
      <c r="M176" s="210"/>
      <c r="N176" s="210">
        <f t="shared" si="20"/>
        <v>0</v>
      </c>
      <c r="O176" s="210"/>
      <c r="P176" s="210"/>
      <c r="Q176" s="210"/>
      <c r="R176" s="136"/>
      <c r="T176" s="137" t="s">
        <v>5</v>
      </c>
      <c r="U176" s="40" t="s">
        <v>40</v>
      </c>
      <c r="V176" s="138">
        <v>0.25916</v>
      </c>
      <c r="W176" s="138">
        <f t="shared" si="21"/>
        <v>0.51832</v>
      </c>
      <c r="X176" s="138">
        <v>3.9219999999999998E-2</v>
      </c>
      <c r="Y176" s="138">
        <f t="shared" si="22"/>
        <v>7.8439999999999996E-2</v>
      </c>
      <c r="Z176" s="138">
        <v>0</v>
      </c>
      <c r="AA176" s="139">
        <f t="shared" si="23"/>
        <v>0</v>
      </c>
      <c r="AR176" s="18" t="s">
        <v>148</v>
      </c>
      <c r="AT176" s="18" t="s">
        <v>144</v>
      </c>
      <c r="AU176" s="18" t="s">
        <v>149</v>
      </c>
      <c r="AY176" s="18" t="s">
        <v>142</v>
      </c>
      <c r="BE176" s="140">
        <f t="shared" si="24"/>
        <v>0</v>
      </c>
      <c r="BF176" s="140">
        <f t="shared" si="25"/>
        <v>0</v>
      </c>
      <c r="BG176" s="140">
        <f t="shared" si="26"/>
        <v>0</v>
      </c>
      <c r="BH176" s="140">
        <f t="shared" si="27"/>
        <v>0</v>
      </c>
      <c r="BI176" s="140">
        <f t="shared" si="28"/>
        <v>0</v>
      </c>
      <c r="BJ176" s="18" t="s">
        <v>149</v>
      </c>
      <c r="BK176" s="140">
        <f t="shared" si="29"/>
        <v>0</v>
      </c>
      <c r="BL176" s="18" t="s">
        <v>148</v>
      </c>
      <c r="BM176" s="18" t="s">
        <v>291</v>
      </c>
    </row>
    <row r="177" spans="2:65" s="1" customFormat="1" ht="38.25" customHeight="1">
      <c r="B177" s="131"/>
      <c r="C177" s="132" t="s">
        <v>292</v>
      </c>
      <c r="D177" s="132" t="s">
        <v>144</v>
      </c>
      <c r="E177" s="133" t="s">
        <v>293</v>
      </c>
      <c r="F177" s="209" t="s">
        <v>294</v>
      </c>
      <c r="G177" s="209"/>
      <c r="H177" s="209"/>
      <c r="I177" s="209"/>
      <c r="J177" s="134" t="s">
        <v>147</v>
      </c>
      <c r="K177" s="135">
        <v>1.6479999999999999</v>
      </c>
      <c r="L177" s="210"/>
      <c r="M177" s="210"/>
      <c r="N177" s="210">
        <f t="shared" si="20"/>
        <v>0</v>
      </c>
      <c r="O177" s="210"/>
      <c r="P177" s="210"/>
      <c r="Q177" s="210"/>
      <c r="R177" s="136"/>
      <c r="T177" s="137" t="s">
        <v>5</v>
      </c>
      <c r="U177" s="40" t="s">
        <v>40</v>
      </c>
      <c r="V177" s="138">
        <v>1.13887</v>
      </c>
      <c r="W177" s="138">
        <f t="shared" si="21"/>
        <v>1.87685776</v>
      </c>
      <c r="X177" s="138">
        <v>2.4127800000000001</v>
      </c>
      <c r="Y177" s="138">
        <f t="shared" si="22"/>
        <v>3.97626144</v>
      </c>
      <c r="Z177" s="138">
        <v>0</v>
      </c>
      <c r="AA177" s="139">
        <f t="shared" si="23"/>
        <v>0</v>
      </c>
      <c r="AR177" s="18" t="s">
        <v>148</v>
      </c>
      <c r="AT177" s="18" t="s">
        <v>144</v>
      </c>
      <c r="AU177" s="18" t="s">
        <v>149</v>
      </c>
      <c r="AY177" s="18" t="s">
        <v>142</v>
      </c>
      <c r="BE177" s="140">
        <f t="shared" si="24"/>
        <v>0</v>
      </c>
      <c r="BF177" s="140">
        <f t="shared" si="25"/>
        <v>0</v>
      </c>
      <c r="BG177" s="140">
        <f t="shared" si="26"/>
        <v>0</v>
      </c>
      <c r="BH177" s="140">
        <f t="shared" si="27"/>
        <v>0</v>
      </c>
      <c r="BI177" s="140">
        <f t="shared" si="28"/>
        <v>0</v>
      </c>
      <c r="BJ177" s="18" t="s">
        <v>149</v>
      </c>
      <c r="BK177" s="140">
        <f t="shared" si="29"/>
        <v>0</v>
      </c>
      <c r="BL177" s="18" t="s">
        <v>148</v>
      </c>
      <c r="BM177" s="18" t="s">
        <v>295</v>
      </c>
    </row>
    <row r="178" spans="2:65" s="1" customFormat="1" ht="38.25" customHeight="1">
      <c r="B178" s="131"/>
      <c r="C178" s="132" t="s">
        <v>296</v>
      </c>
      <c r="D178" s="132" t="s">
        <v>144</v>
      </c>
      <c r="E178" s="133" t="s">
        <v>297</v>
      </c>
      <c r="F178" s="209" t="s">
        <v>298</v>
      </c>
      <c r="G178" s="209"/>
      <c r="H178" s="209"/>
      <c r="I178" s="209"/>
      <c r="J178" s="134" t="s">
        <v>217</v>
      </c>
      <c r="K178" s="135">
        <v>26.367999999999999</v>
      </c>
      <c r="L178" s="210"/>
      <c r="M178" s="210"/>
      <c r="N178" s="210">
        <f t="shared" si="20"/>
        <v>0</v>
      </c>
      <c r="O178" s="210"/>
      <c r="P178" s="210"/>
      <c r="Q178" s="210"/>
      <c r="R178" s="136"/>
      <c r="T178" s="137" t="s">
        <v>5</v>
      </c>
      <c r="U178" s="40" t="s">
        <v>40</v>
      </c>
      <c r="V178" s="138">
        <v>0.43543999999999999</v>
      </c>
      <c r="W178" s="138">
        <f t="shared" si="21"/>
        <v>11.48168192</v>
      </c>
      <c r="X178" s="138">
        <v>1.0200000000000001E-2</v>
      </c>
      <c r="Y178" s="138">
        <f t="shared" si="22"/>
        <v>0.26895360000000001</v>
      </c>
      <c r="Z178" s="138">
        <v>0</v>
      </c>
      <c r="AA178" s="139">
        <f t="shared" si="23"/>
        <v>0</v>
      </c>
      <c r="AR178" s="18" t="s">
        <v>148</v>
      </c>
      <c r="AT178" s="18" t="s">
        <v>144</v>
      </c>
      <c r="AU178" s="18" t="s">
        <v>149</v>
      </c>
      <c r="AY178" s="18" t="s">
        <v>142</v>
      </c>
      <c r="BE178" s="140">
        <f t="shared" si="24"/>
        <v>0</v>
      </c>
      <c r="BF178" s="140">
        <f t="shared" si="25"/>
        <v>0</v>
      </c>
      <c r="BG178" s="140">
        <f t="shared" si="26"/>
        <v>0</v>
      </c>
      <c r="BH178" s="140">
        <f t="shared" si="27"/>
        <v>0</v>
      </c>
      <c r="BI178" s="140">
        <f t="shared" si="28"/>
        <v>0</v>
      </c>
      <c r="BJ178" s="18" t="s">
        <v>149</v>
      </c>
      <c r="BK178" s="140">
        <f t="shared" si="29"/>
        <v>0</v>
      </c>
      <c r="BL178" s="18" t="s">
        <v>148</v>
      </c>
      <c r="BM178" s="18" t="s">
        <v>299</v>
      </c>
    </row>
    <row r="179" spans="2:65" s="1" customFormat="1" ht="38.25" customHeight="1">
      <c r="B179" s="131"/>
      <c r="C179" s="132" t="s">
        <v>300</v>
      </c>
      <c r="D179" s="132" t="s">
        <v>144</v>
      </c>
      <c r="E179" s="133" t="s">
        <v>301</v>
      </c>
      <c r="F179" s="209" t="s">
        <v>302</v>
      </c>
      <c r="G179" s="209"/>
      <c r="H179" s="209"/>
      <c r="I179" s="209"/>
      <c r="J179" s="134" t="s">
        <v>217</v>
      </c>
      <c r="K179" s="135">
        <v>26.367999999999999</v>
      </c>
      <c r="L179" s="210"/>
      <c r="M179" s="210"/>
      <c r="N179" s="210">
        <f t="shared" si="20"/>
        <v>0</v>
      </c>
      <c r="O179" s="210"/>
      <c r="P179" s="210"/>
      <c r="Q179" s="210"/>
      <c r="R179" s="136"/>
      <c r="T179" s="137" t="s">
        <v>5</v>
      </c>
      <c r="U179" s="40" t="s">
        <v>40</v>
      </c>
      <c r="V179" s="138">
        <v>0.23599999999999999</v>
      </c>
      <c r="W179" s="138">
        <f t="shared" si="21"/>
        <v>6.222847999999999</v>
      </c>
      <c r="X179" s="138">
        <v>0</v>
      </c>
      <c r="Y179" s="138">
        <f t="shared" si="22"/>
        <v>0</v>
      </c>
      <c r="Z179" s="138">
        <v>0</v>
      </c>
      <c r="AA179" s="139">
        <f t="shared" si="23"/>
        <v>0</v>
      </c>
      <c r="AR179" s="18" t="s">
        <v>148</v>
      </c>
      <c r="AT179" s="18" t="s">
        <v>144</v>
      </c>
      <c r="AU179" s="18" t="s">
        <v>149</v>
      </c>
      <c r="AY179" s="18" t="s">
        <v>142</v>
      </c>
      <c r="BE179" s="140">
        <f t="shared" si="24"/>
        <v>0</v>
      </c>
      <c r="BF179" s="140">
        <f t="shared" si="25"/>
        <v>0</v>
      </c>
      <c r="BG179" s="140">
        <f t="shared" si="26"/>
        <v>0</v>
      </c>
      <c r="BH179" s="140">
        <f t="shared" si="27"/>
        <v>0</v>
      </c>
      <c r="BI179" s="140">
        <f t="shared" si="28"/>
        <v>0</v>
      </c>
      <c r="BJ179" s="18" t="s">
        <v>149</v>
      </c>
      <c r="BK179" s="140">
        <f t="shared" si="29"/>
        <v>0</v>
      </c>
      <c r="BL179" s="18" t="s">
        <v>148</v>
      </c>
      <c r="BM179" s="18" t="s">
        <v>303</v>
      </c>
    </row>
    <row r="180" spans="2:65" s="1" customFormat="1" ht="25.5" customHeight="1">
      <c r="B180" s="131"/>
      <c r="C180" s="132" t="s">
        <v>304</v>
      </c>
      <c r="D180" s="132" t="s">
        <v>144</v>
      </c>
      <c r="E180" s="133" t="s">
        <v>305</v>
      </c>
      <c r="F180" s="209" t="s">
        <v>306</v>
      </c>
      <c r="G180" s="209"/>
      <c r="H180" s="209"/>
      <c r="I180" s="209"/>
      <c r="J180" s="134" t="s">
        <v>194</v>
      </c>
      <c r="K180" s="135">
        <v>0.14799999999999999</v>
      </c>
      <c r="L180" s="210"/>
      <c r="M180" s="210"/>
      <c r="N180" s="210">
        <f t="shared" si="20"/>
        <v>0</v>
      </c>
      <c r="O180" s="210"/>
      <c r="P180" s="210"/>
      <c r="Q180" s="210"/>
      <c r="R180" s="136"/>
      <c r="T180" s="137" t="s">
        <v>5</v>
      </c>
      <c r="U180" s="40" t="s">
        <v>40</v>
      </c>
      <c r="V180" s="138">
        <v>39.453279999999999</v>
      </c>
      <c r="W180" s="138">
        <f t="shared" si="21"/>
        <v>5.8390854399999998</v>
      </c>
      <c r="X180" s="138">
        <v>1.01953</v>
      </c>
      <c r="Y180" s="138">
        <f t="shared" si="22"/>
        <v>0.15089043999999999</v>
      </c>
      <c r="Z180" s="138">
        <v>0</v>
      </c>
      <c r="AA180" s="139">
        <f t="shared" si="23"/>
        <v>0</v>
      </c>
      <c r="AR180" s="18" t="s">
        <v>148</v>
      </c>
      <c r="AT180" s="18" t="s">
        <v>144</v>
      </c>
      <c r="AU180" s="18" t="s">
        <v>149</v>
      </c>
      <c r="AY180" s="18" t="s">
        <v>142</v>
      </c>
      <c r="BE180" s="140">
        <f t="shared" si="24"/>
        <v>0</v>
      </c>
      <c r="BF180" s="140">
        <f t="shared" si="25"/>
        <v>0</v>
      </c>
      <c r="BG180" s="140">
        <f t="shared" si="26"/>
        <v>0</v>
      </c>
      <c r="BH180" s="140">
        <f t="shared" si="27"/>
        <v>0</v>
      </c>
      <c r="BI180" s="140">
        <f t="shared" si="28"/>
        <v>0</v>
      </c>
      <c r="BJ180" s="18" t="s">
        <v>149</v>
      </c>
      <c r="BK180" s="140">
        <f t="shared" si="29"/>
        <v>0</v>
      </c>
      <c r="BL180" s="18" t="s">
        <v>148</v>
      </c>
      <c r="BM180" s="18" t="s">
        <v>307</v>
      </c>
    </row>
    <row r="181" spans="2:65" s="1" customFormat="1" ht="38.25" customHeight="1">
      <c r="B181" s="131"/>
      <c r="C181" s="132" t="s">
        <v>308</v>
      </c>
      <c r="D181" s="132" t="s">
        <v>144</v>
      </c>
      <c r="E181" s="133" t="s">
        <v>309</v>
      </c>
      <c r="F181" s="209" t="s">
        <v>310</v>
      </c>
      <c r="G181" s="209"/>
      <c r="H181" s="209"/>
      <c r="I181" s="209"/>
      <c r="J181" s="134" t="s">
        <v>217</v>
      </c>
      <c r="K181" s="135">
        <v>1.4</v>
      </c>
      <c r="L181" s="210"/>
      <c r="M181" s="210"/>
      <c r="N181" s="210">
        <f t="shared" si="20"/>
        <v>0</v>
      </c>
      <c r="O181" s="210"/>
      <c r="P181" s="210"/>
      <c r="Q181" s="210"/>
      <c r="R181" s="136"/>
      <c r="T181" s="137" t="s">
        <v>5</v>
      </c>
      <c r="U181" s="40" t="s">
        <v>40</v>
      </c>
      <c r="V181" s="138">
        <v>0.68918000000000001</v>
      </c>
      <c r="W181" s="138">
        <f t="shared" si="21"/>
        <v>0.96485199999999993</v>
      </c>
      <c r="X181" s="138">
        <v>0.28290999999999999</v>
      </c>
      <c r="Y181" s="138">
        <f t="shared" si="22"/>
        <v>0.39607399999999998</v>
      </c>
      <c r="Z181" s="138">
        <v>0</v>
      </c>
      <c r="AA181" s="139">
        <f t="shared" si="23"/>
        <v>0</v>
      </c>
      <c r="AR181" s="18" t="s">
        <v>148</v>
      </c>
      <c r="AT181" s="18" t="s">
        <v>144</v>
      </c>
      <c r="AU181" s="18" t="s">
        <v>149</v>
      </c>
      <c r="AY181" s="18" t="s">
        <v>142</v>
      </c>
      <c r="BE181" s="140">
        <f t="shared" si="24"/>
        <v>0</v>
      </c>
      <c r="BF181" s="140">
        <f t="shared" si="25"/>
        <v>0</v>
      </c>
      <c r="BG181" s="140">
        <f t="shared" si="26"/>
        <v>0</v>
      </c>
      <c r="BH181" s="140">
        <f t="shared" si="27"/>
        <v>0</v>
      </c>
      <c r="BI181" s="140">
        <f t="shared" si="28"/>
        <v>0</v>
      </c>
      <c r="BJ181" s="18" t="s">
        <v>149</v>
      </c>
      <c r="BK181" s="140">
        <f t="shared" si="29"/>
        <v>0</v>
      </c>
      <c r="BL181" s="18" t="s">
        <v>148</v>
      </c>
      <c r="BM181" s="18" t="s">
        <v>311</v>
      </c>
    </row>
    <row r="182" spans="2:65" s="1" customFormat="1" ht="38.25" customHeight="1">
      <c r="B182" s="131"/>
      <c r="C182" s="132" t="s">
        <v>312</v>
      </c>
      <c r="D182" s="132" t="s">
        <v>144</v>
      </c>
      <c r="E182" s="133" t="s">
        <v>313</v>
      </c>
      <c r="F182" s="209" t="s">
        <v>314</v>
      </c>
      <c r="G182" s="209"/>
      <c r="H182" s="209"/>
      <c r="I182" s="209"/>
      <c r="J182" s="134" t="s">
        <v>217</v>
      </c>
      <c r="K182" s="135">
        <v>12.329000000000001</v>
      </c>
      <c r="L182" s="210"/>
      <c r="M182" s="210"/>
      <c r="N182" s="210">
        <f t="shared" si="20"/>
        <v>0</v>
      </c>
      <c r="O182" s="210"/>
      <c r="P182" s="210"/>
      <c r="Q182" s="210"/>
      <c r="R182" s="136"/>
      <c r="T182" s="137" t="s">
        <v>5</v>
      </c>
      <c r="U182" s="40" t="s">
        <v>40</v>
      </c>
      <c r="V182" s="138">
        <v>0.41424</v>
      </c>
      <c r="W182" s="138">
        <f t="shared" si="21"/>
        <v>5.1071649600000004</v>
      </c>
      <c r="X182" s="138">
        <v>7.0629999999999998E-2</v>
      </c>
      <c r="Y182" s="138">
        <f t="shared" si="22"/>
        <v>0.87079727000000007</v>
      </c>
      <c r="Z182" s="138">
        <v>0</v>
      </c>
      <c r="AA182" s="139">
        <f t="shared" si="23"/>
        <v>0</v>
      </c>
      <c r="AR182" s="18" t="s">
        <v>148</v>
      </c>
      <c r="AT182" s="18" t="s">
        <v>144</v>
      </c>
      <c r="AU182" s="18" t="s">
        <v>149</v>
      </c>
      <c r="AY182" s="18" t="s">
        <v>142</v>
      </c>
      <c r="BE182" s="140">
        <f t="shared" si="24"/>
        <v>0</v>
      </c>
      <c r="BF182" s="140">
        <f t="shared" si="25"/>
        <v>0</v>
      </c>
      <c r="BG182" s="140">
        <f t="shared" si="26"/>
        <v>0</v>
      </c>
      <c r="BH182" s="140">
        <f t="shared" si="27"/>
        <v>0</v>
      </c>
      <c r="BI182" s="140">
        <f t="shared" si="28"/>
        <v>0</v>
      </c>
      <c r="BJ182" s="18" t="s">
        <v>149</v>
      </c>
      <c r="BK182" s="140">
        <f t="shared" si="29"/>
        <v>0</v>
      </c>
      <c r="BL182" s="18" t="s">
        <v>148</v>
      </c>
      <c r="BM182" s="18" t="s">
        <v>315</v>
      </c>
    </row>
    <row r="183" spans="2:65" s="1" customFormat="1" ht="38.25" customHeight="1">
      <c r="B183" s="131"/>
      <c r="C183" s="132" t="s">
        <v>316</v>
      </c>
      <c r="D183" s="132" t="s">
        <v>144</v>
      </c>
      <c r="E183" s="133" t="s">
        <v>317</v>
      </c>
      <c r="F183" s="209" t="s">
        <v>318</v>
      </c>
      <c r="G183" s="209"/>
      <c r="H183" s="209"/>
      <c r="I183" s="209"/>
      <c r="J183" s="134" t="s">
        <v>217</v>
      </c>
      <c r="K183" s="135">
        <v>62.12</v>
      </c>
      <c r="L183" s="210"/>
      <c r="M183" s="210"/>
      <c r="N183" s="210">
        <f t="shared" si="20"/>
        <v>0</v>
      </c>
      <c r="O183" s="210"/>
      <c r="P183" s="210"/>
      <c r="Q183" s="210"/>
      <c r="R183" s="136"/>
      <c r="T183" s="137" t="s">
        <v>5</v>
      </c>
      <c r="U183" s="40" t="s">
        <v>40</v>
      </c>
      <c r="V183" s="138">
        <v>0.43081000000000003</v>
      </c>
      <c r="W183" s="138">
        <f t="shared" si="21"/>
        <v>26.761917199999999</v>
      </c>
      <c r="X183" s="138">
        <v>0.10557999999999999</v>
      </c>
      <c r="Y183" s="138">
        <f t="shared" si="22"/>
        <v>6.5586295999999997</v>
      </c>
      <c r="Z183" s="138">
        <v>0</v>
      </c>
      <c r="AA183" s="139">
        <f t="shared" si="23"/>
        <v>0</v>
      </c>
      <c r="AR183" s="18" t="s">
        <v>148</v>
      </c>
      <c r="AT183" s="18" t="s">
        <v>144</v>
      </c>
      <c r="AU183" s="18" t="s">
        <v>149</v>
      </c>
      <c r="AY183" s="18" t="s">
        <v>142</v>
      </c>
      <c r="BE183" s="140">
        <f t="shared" si="24"/>
        <v>0</v>
      </c>
      <c r="BF183" s="140">
        <f t="shared" si="25"/>
        <v>0</v>
      </c>
      <c r="BG183" s="140">
        <f t="shared" si="26"/>
        <v>0</v>
      </c>
      <c r="BH183" s="140">
        <f t="shared" si="27"/>
        <v>0</v>
      </c>
      <c r="BI183" s="140">
        <f t="shared" si="28"/>
        <v>0</v>
      </c>
      <c r="BJ183" s="18" t="s">
        <v>149</v>
      </c>
      <c r="BK183" s="140">
        <f t="shared" si="29"/>
        <v>0</v>
      </c>
      <c r="BL183" s="18" t="s">
        <v>148</v>
      </c>
      <c r="BM183" s="18" t="s">
        <v>319</v>
      </c>
    </row>
    <row r="184" spans="2:65" s="1" customFormat="1" ht="25.5" customHeight="1">
      <c r="B184" s="131"/>
      <c r="C184" s="132" t="s">
        <v>320</v>
      </c>
      <c r="D184" s="132" t="s">
        <v>144</v>
      </c>
      <c r="E184" s="133" t="s">
        <v>321</v>
      </c>
      <c r="F184" s="209" t="s">
        <v>322</v>
      </c>
      <c r="G184" s="209"/>
      <c r="H184" s="209"/>
      <c r="I184" s="209"/>
      <c r="J184" s="134" t="s">
        <v>262</v>
      </c>
      <c r="K184" s="135">
        <v>33.29</v>
      </c>
      <c r="L184" s="210"/>
      <c r="M184" s="210"/>
      <c r="N184" s="210">
        <f t="shared" si="20"/>
        <v>0</v>
      </c>
      <c r="O184" s="210"/>
      <c r="P184" s="210"/>
      <c r="Q184" s="210"/>
      <c r="R184" s="136"/>
      <c r="T184" s="137" t="s">
        <v>5</v>
      </c>
      <c r="U184" s="40" t="s">
        <v>40</v>
      </c>
      <c r="V184" s="138">
        <v>0.13003999999999999</v>
      </c>
      <c r="W184" s="138">
        <f t="shared" si="21"/>
        <v>4.3290315999999995</v>
      </c>
      <c r="X184" s="138">
        <v>1.6000000000000001E-4</v>
      </c>
      <c r="Y184" s="138">
        <f t="shared" si="22"/>
        <v>5.3264000000000002E-3</v>
      </c>
      <c r="Z184" s="138">
        <v>0</v>
      </c>
      <c r="AA184" s="139">
        <f t="shared" si="23"/>
        <v>0</v>
      </c>
      <c r="AR184" s="18" t="s">
        <v>148</v>
      </c>
      <c r="AT184" s="18" t="s">
        <v>144</v>
      </c>
      <c r="AU184" s="18" t="s">
        <v>149</v>
      </c>
      <c r="AY184" s="18" t="s">
        <v>142</v>
      </c>
      <c r="BE184" s="140">
        <f t="shared" si="24"/>
        <v>0</v>
      </c>
      <c r="BF184" s="140">
        <f t="shared" si="25"/>
        <v>0</v>
      </c>
      <c r="BG184" s="140">
        <f t="shared" si="26"/>
        <v>0</v>
      </c>
      <c r="BH184" s="140">
        <f t="shared" si="27"/>
        <v>0</v>
      </c>
      <c r="BI184" s="140">
        <f t="shared" si="28"/>
        <v>0</v>
      </c>
      <c r="BJ184" s="18" t="s">
        <v>149</v>
      </c>
      <c r="BK184" s="140">
        <f t="shared" si="29"/>
        <v>0</v>
      </c>
      <c r="BL184" s="18" t="s">
        <v>148</v>
      </c>
      <c r="BM184" s="18" t="s">
        <v>323</v>
      </c>
    </row>
    <row r="185" spans="2:65" s="1" customFormat="1" ht="25.5" customHeight="1">
      <c r="B185" s="131"/>
      <c r="C185" s="132" t="s">
        <v>324</v>
      </c>
      <c r="D185" s="132" t="s">
        <v>144</v>
      </c>
      <c r="E185" s="133" t="s">
        <v>325</v>
      </c>
      <c r="F185" s="209" t="s">
        <v>326</v>
      </c>
      <c r="G185" s="209"/>
      <c r="H185" s="209"/>
      <c r="I185" s="209"/>
      <c r="J185" s="134" t="s">
        <v>217</v>
      </c>
      <c r="K185" s="135">
        <v>0.65</v>
      </c>
      <c r="L185" s="210"/>
      <c r="M185" s="210"/>
      <c r="N185" s="210">
        <f t="shared" si="20"/>
        <v>0</v>
      </c>
      <c r="O185" s="210"/>
      <c r="P185" s="210"/>
      <c r="Q185" s="210"/>
      <c r="R185" s="136"/>
      <c r="T185" s="137" t="s">
        <v>5</v>
      </c>
      <c r="U185" s="40" t="s">
        <v>40</v>
      </c>
      <c r="V185" s="138">
        <v>2.0609999999999999</v>
      </c>
      <c r="W185" s="138">
        <f t="shared" si="21"/>
        <v>1.33965</v>
      </c>
      <c r="X185" s="138">
        <v>0.50299000000000005</v>
      </c>
      <c r="Y185" s="138">
        <f t="shared" si="22"/>
        <v>0.32694350000000005</v>
      </c>
      <c r="Z185" s="138">
        <v>0</v>
      </c>
      <c r="AA185" s="139">
        <f t="shared" si="23"/>
        <v>0</v>
      </c>
      <c r="AR185" s="18" t="s">
        <v>148</v>
      </c>
      <c r="AT185" s="18" t="s">
        <v>144</v>
      </c>
      <c r="AU185" s="18" t="s">
        <v>149</v>
      </c>
      <c r="AY185" s="18" t="s">
        <v>142</v>
      </c>
      <c r="BE185" s="140">
        <f t="shared" si="24"/>
        <v>0</v>
      </c>
      <c r="BF185" s="140">
        <f t="shared" si="25"/>
        <v>0</v>
      </c>
      <c r="BG185" s="140">
        <f t="shared" si="26"/>
        <v>0</v>
      </c>
      <c r="BH185" s="140">
        <f t="shared" si="27"/>
        <v>0</v>
      </c>
      <c r="BI185" s="140">
        <f t="shared" si="28"/>
        <v>0</v>
      </c>
      <c r="BJ185" s="18" t="s">
        <v>149</v>
      </c>
      <c r="BK185" s="140">
        <f t="shared" si="29"/>
        <v>0</v>
      </c>
      <c r="BL185" s="18" t="s">
        <v>148</v>
      </c>
      <c r="BM185" s="18" t="s">
        <v>327</v>
      </c>
    </row>
    <row r="186" spans="2:65" s="9" customFormat="1" ht="29.9" customHeight="1">
      <c r="B186" s="120"/>
      <c r="C186" s="121"/>
      <c r="D186" s="130" t="s">
        <v>101</v>
      </c>
      <c r="E186" s="130"/>
      <c r="F186" s="130"/>
      <c r="G186" s="130"/>
      <c r="H186" s="130"/>
      <c r="I186" s="130"/>
      <c r="J186" s="130"/>
      <c r="K186" s="130"/>
      <c r="L186" s="130"/>
      <c r="M186" s="130"/>
      <c r="N186" s="215">
        <f>BK186</f>
        <v>0</v>
      </c>
      <c r="O186" s="216"/>
      <c r="P186" s="216"/>
      <c r="Q186" s="216"/>
      <c r="R186" s="123"/>
      <c r="T186" s="124"/>
      <c r="U186" s="121"/>
      <c r="V186" s="121"/>
      <c r="W186" s="125">
        <f>SUM(W187:W198)</f>
        <v>115.45336609</v>
      </c>
      <c r="X186" s="121"/>
      <c r="Y186" s="125">
        <f>SUM(Y187:Y198)</f>
        <v>25.612159810000001</v>
      </c>
      <c r="Z186" s="121"/>
      <c r="AA186" s="126">
        <f>SUM(AA187:AA198)</f>
        <v>0</v>
      </c>
      <c r="AR186" s="127" t="s">
        <v>78</v>
      </c>
      <c r="AT186" s="128" t="s">
        <v>72</v>
      </c>
      <c r="AU186" s="128" t="s">
        <v>78</v>
      </c>
      <c r="AY186" s="127" t="s">
        <v>142</v>
      </c>
      <c r="BK186" s="129">
        <f>SUM(BK187:BK198)</f>
        <v>0</v>
      </c>
    </row>
    <row r="187" spans="2:65" s="1" customFormat="1" ht="16.5" customHeight="1">
      <c r="B187" s="131"/>
      <c r="C187" s="132" t="s">
        <v>328</v>
      </c>
      <c r="D187" s="132" t="s">
        <v>144</v>
      </c>
      <c r="E187" s="133" t="s">
        <v>329</v>
      </c>
      <c r="F187" s="209" t="s">
        <v>330</v>
      </c>
      <c r="G187" s="209"/>
      <c r="H187" s="209"/>
      <c r="I187" s="209"/>
      <c r="J187" s="134" t="s">
        <v>147</v>
      </c>
      <c r="K187" s="135">
        <v>1.1659999999999999</v>
      </c>
      <c r="L187" s="210"/>
      <c r="M187" s="210"/>
      <c r="N187" s="210">
        <f t="shared" ref="N187:N198" si="30">ROUND(L187*K187,2)</f>
        <v>0</v>
      </c>
      <c r="O187" s="210"/>
      <c r="P187" s="210"/>
      <c r="Q187" s="210"/>
      <c r="R187" s="136"/>
      <c r="T187" s="137" t="s">
        <v>5</v>
      </c>
      <c r="U187" s="40" t="s">
        <v>40</v>
      </c>
      <c r="V187" s="138">
        <v>1.24488</v>
      </c>
      <c r="W187" s="138">
        <f t="shared" ref="W187:W198" si="31">V187*K187</f>
        <v>1.4515300799999999</v>
      </c>
      <c r="X187" s="138">
        <v>2.3812600000000002</v>
      </c>
      <c r="Y187" s="138">
        <f t="shared" ref="Y187:Y198" si="32">X187*K187</f>
        <v>2.7765491600000001</v>
      </c>
      <c r="Z187" s="138">
        <v>0</v>
      </c>
      <c r="AA187" s="139">
        <f t="shared" ref="AA187:AA198" si="33">Z187*K187</f>
        <v>0</v>
      </c>
      <c r="AR187" s="18" t="s">
        <v>148</v>
      </c>
      <c r="AT187" s="18" t="s">
        <v>144</v>
      </c>
      <c r="AU187" s="18" t="s">
        <v>149</v>
      </c>
      <c r="AY187" s="18" t="s">
        <v>142</v>
      </c>
      <c r="BE187" s="140">
        <f t="shared" ref="BE187:BE198" si="34">IF(U187="základná",N187,0)</f>
        <v>0</v>
      </c>
      <c r="BF187" s="140">
        <f t="shared" ref="BF187:BF198" si="35">IF(U187="znížená",N187,0)</f>
        <v>0</v>
      </c>
      <c r="BG187" s="140">
        <f t="shared" ref="BG187:BG198" si="36">IF(U187="zákl. prenesená",N187,0)</f>
        <v>0</v>
      </c>
      <c r="BH187" s="140">
        <f t="shared" ref="BH187:BH198" si="37">IF(U187="zníž. prenesená",N187,0)</f>
        <v>0</v>
      </c>
      <c r="BI187" s="140">
        <f t="shared" ref="BI187:BI198" si="38">IF(U187="nulová",N187,0)</f>
        <v>0</v>
      </c>
      <c r="BJ187" s="18" t="s">
        <v>149</v>
      </c>
      <c r="BK187" s="140">
        <f t="shared" ref="BK187:BK198" si="39">ROUND(L187*K187,2)</f>
        <v>0</v>
      </c>
      <c r="BL187" s="18" t="s">
        <v>148</v>
      </c>
      <c r="BM187" s="18" t="s">
        <v>331</v>
      </c>
    </row>
    <row r="188" spans="2:65" s="1" customFormat="1" ht="16.5" customHeight="1">
      <c r="B188" s="131"/>
      <c r="C188" s="132" t="s">
        <v>332</v>
      </c>
      <c r="D188" s="132" t="s">
        <v>144</v>
      </c>
      <c r="E188" s="133" t="s">
        <v>333</v>
      </c>
      <c r="F188" s="209" t="s">
        <v>334</v>
      </c>
      <c r="G188" s="209"/>
      <c r="H188" s="209"/>
      <c r="I188" s="209"/>
      <c r="J188" s="134" t="s">
        <v>217</v>
      </c>
      <c r="K188" s="135">
        <v>15.679</v>
      </c>
      <c r="L188" s="210"/>
      <c r="M188" s="210"/>
      <c r="N188" s="210">
        <f t="shared" si="30"/>
        <v>0</v>
      </c>
      <c r="O188" s="210"/>
      <c r="P188" s="210"/>
      <c r="Q188" s="210"/>
      <c r="R188" s="136"/>
      <c r="T188" s="137" t="s">
        <v>5</v>
      </c>
      <c r="U188" s="40" t="s">
        <v>40</v>
      </c>
      <c r="V188" s="138">
        <v>0.58679000000000003</v>
      </c>
      <c r="W188" s="138">
        <f t="shared" si="31"/>
        <v>9.2002804100000013</v>
      </c>
      <c r="X188" s="138">
        <v>3.9500000000000004E-3</v>
      </c>
      <c r="Y188" s="138">
        <f t="shared" si="32"/>
        <v>6.1932050000000009E-2</v>
      </c>
      <c r="Z188" s="138">
        <v>0</v>
      </c>
      <c r="AA188" s="139">
        <f t="shared" si="33"/>
        <v>0</v>
      </c>
      <c r="AR188" s="18" t="s">
        <v>148</v>
      </c>
      <c r="AT188" s="18" t="s">
        <v>144</v>
      </c>
      <c r="AU188" s="18" t="s">
        <v>149</v>
      </c>
      <c r="AY188" s="18" t="s">
        <v>142</v>
      </c>
      <c r="BE188" s="140">
        <f t="shared" si="34"/>
        <v>0</v>
      </c>
      <c r="BF188" s="140">
        <f t="shared" si="35"/>
        <v>0</v>
      </c>
      <c r="BG188" s="140">
        <f t="shared" si="36"/>
        <v>0</v>
      </c>
      <c r="BH188" s="140">
        <f t="shared" si="37"/>
        <v>0</v>
      </c>
      <c r="BI188" s="140">
        <f t="shared" si="38"/>
        <v>0</v>
      </c>
      <c r="BJ188" s="18" t="s">
        <v>149</v>
      </c>
      <c r="BK188" s="140">
        <f t="shared" si="39"/>
        <v>0</v>
      </c>
      <c r="BL188" s="18" t="s">
        <v>148</v>
      </c>
      <c r="BM188" s="18" t="s">
        <v>335</v>
      </c>
    </row>
    <row r="189" spans="2:65" s="1" customFormat="1" ht="16.5" customHeight="1">
      <c r="B189" s="131"/>
      <c r="C189" s="132" t="s">
        <v>336</v>
      </c>
      <c r="D189" s="132" t="s">
        <v>144</v>
      </c>
      <c r="E189" s="133" t="s">
        <v>337</v>
      </c>
      <c r="F189" s="209" t="s">
        <v>338</v>
      </c>
      <c r="G189" s="209"/>
      <c r="H189" s="209"/>
      <c r="I189" s="209"/>
      <c r="J189" s="134" t="s">
        <v>217</v>
      </c>
      <c r="K189" s="135">
        <v>15.679</v>
      </c>
      <c r="L189" s="210"/>
      <c r="M189" s="210"/>
      <c r="N189" s="210">
        <f t="shared" si="30"/>
        <v>0</v>
      </c>
      <c r="O189" s="210"/>
      <c r="P189" s="210"/>
      <c r="Q189" s="210"/>
      <c r="R189" s="136"/>
      <c r="T189" s="137" t="s">
        <v>5</v>
      </c>
      <c r="U189" s="40" t="s">
        <v>40</v>
      </c>
      <c r="V189" s="138">
        <v>0.32600000000000001</v>
      </c>
      <c r="W189" s="138">
        <f t="shared" si="31"/>
        <v>5.1113540000000004</v>
      </c>
      <c r="X189" s="138">
        <v>0</v>
      </c>
      <c r="Y189" s="138">
        <f t="shared" si="32"/>
        <v>0</v>
      </c>
      <c r="Z189" s="138">
        <v>0</v>
      </c>
      <c r="AA189" s="139">
        <f t="shared" si="33"/>
        <v>0</v>
      </c>
      <c r="AR189" s="18" t="s">
        <v>148</v>
      </c>
      <c r="AT189" s="18" t="s">
        <v>144</v>
      </c>
      <c r="AU189" s="18" t="s">
        <v>149</v>
      </c>
      <c r="AY189" s="18" t="s">
        <v>142</v>
      </c>
      <c r="BE189" s="140">
        <f t="shared" si="34"/>
        <v>0</v>
      </c>
      <c r="BF189" s="140">
        <f t="shared" si="35"/>
        <v>0</v>
      </c>
      <c r="BG189" s="140">
        <f t="shared" si="36"/>
        <v>0</v>
      </c>
      <c r="BH189" s="140">
        <f t="shared" si="37"/>
        <v>0</v>
      </c>
      <c r="BI189" s="140">
        <f t="shared" si="38"/>
        <v>0</v>
      </c>
      <c r="BJ189" s="18" t="s">
        <v>149</v>
      </c>
      <c r="BK189" s="140">
        <f t="shared" si="39"/>
        <v>0</v>
      </c>
      <c r="BL189" s="18" t="s">
        <v>148</v>
      </c>
      <c r="BM189" s="18" t="s">
        <v>339</v>
      </c>
    </row>
    <row r="190" spans="2:65" s="1" customFormat="1" ht="25.5" customHeight="1">
      <c r="B190" s="131"/>
      <c r="C190" s="132" t="s">
        <v>340</v>
      </c>
      <c r="D190" s="132" t="s">
        <v>144</v>
      </c>
      <c r="E190" s="133" t="s">
        <v>341</v>
      </c>
      <c r="F190" s="209" t="s">
        <v>342</v>
      </c>
      <c r="G190" s="209"/>
      <c r="H190" s="209"/>
      <c r="I190" s="209"/>
      <c r="J190" s="134" t="s">
        <v>217</v>
      </c>
      <c r="K190" s="135">
        <v>15.679</v>
      </c>
      <c r="L190" s="210"/>
      <c r="M190" s="210"/>
      <c r="N190" s="210">
        <f t="shared" si="30"/>
        <v>0</v>
      </c>
      <c r="O190" s="210"/>
      <c r="P190" s="210"/>
      <c r="Q190" s="210"/>
      <c r="R190" s="136"/>
      <c r="T190" s="137" t="s">
        <v>5</v>
      </c>
      <c r="U190" s="40" t="s">
        <v>40</v>
      </c>
      <c r="V190" s="138">
        <v>0.94555</v>
      </c>
      <c r="W190" s="138">
        <f t="shared" si="31"/>
        <v>14.825278450000001</v>
      </c>
      <c r="X190" s="138">
        <v>9.6729999999999997E-2</v>
      </c>
      <c r="Y190" s="138">
        <f t="shared" si="32"/>
        <v>1.5166296699999999</v>
      </c>
      <c r="Z190" s="138">
        <v>0</v>
      </c>
      <c r="AA190" s="139">
        <f t="shared" si="33"/>
        <v>0</v>
      </c>
      <c r="AR190" s="18" t="s">
        <v>148</v>
      </c>
      <c r="AT190" s="18" t="s">
        <v>144</v>
      </c>
      <c r="AU190" s="18" t="s">
        <v>149</v>
      </c>
      <c r="AY190" s="18" t="s">
        <v>142</v>
      </c>
      <c r="BE190" s="140">
        <f t="shared" si="34"/>
        <v>0</v>
      </c>
      <c r="BF190" s="140">
        <f t="shared" si="35"/>
        <v>0</v>
      </c>
      <c r="BG190" s="140">
        <f t="shared" si="36"/>
        <v>0</v>
      </c>
      <c r="BH190" s="140">
        <f t="shared" si="37"/>
        <v>0</v>
      </c>
      <c r="BI190" s="140">
        <f t="shared" si="38"/>
        <v>0</v>
      </c>
      <c r="BJ190" s="18" t="s">
        <v>149</v>
      </c>
      <c r="BK190" s="140">
        <f t="shared" si="39"/>
        <v>0</v>
      </c>
      <c r="BL190" s="18" t="s">
        <v>148</v>
      </c>
      <c r="BM190" s="18" t="s">
        <v>343</v>
      </c>
    </row>
    <row r="191" spans="2:65" s="1" customFormat="1" ht="25.5" customHeight="1">
      <c r="B191" s="131"/>
      <c r="C191" s="132" t="s">
        <v>344</v>
      </c>
      <c r="D191" s="132" t="s">
        <v>144</v>
      </c>
      <c r="E191" s="133" t="s">
        <v>345</v>
      </c>
      <c r="F191" s="209" t="s">
        <v>346</v>
      </c>
      <c r="G191" s="209"/>
      <c r="H191" s="209"/>
      <c r="I191" s="209"/>
      <c r="J191" s="134" t="s">
        <v>217</v>
      </c>
      <c r="K191" s="135">
        <v>15.679</v>
      </c>
      <c r="L191" s="210"/>
      <c r="M191" s="210"/>
      <c r="N191" s="210">
        <f t="shared" si="30"/>
        <v>0</v>
      </c>
      <c r="O191" s="210"/>
      <c r="P191" s="210"/>
      <c r="Q191" s="210"/>
      <c r="R191" s="136"/>
      <c r="T191" s="137" t="s">
        <v>5</v>
      </c>
      <c r="U191" s="40" t="s">
        <v>40</v>
      </c>
      <c r="V191" s="138">
        <v>0.32800000000000001</v>
      </c>
      <c r="W191" s="138">
        <f t="shared" si="31"/>
        <v>5.1427120000000004</v>
      </c>
      <c r="X191" s="138">
        <v>0</v>
      </c>
      <c r="Y191" s="138">
        <f t="shared" si="32"/>
        <v>0</v>
      </c>
      <c r="Z191" s="138">
        <v>0</v>
      </c>
      <c r="AA191" s="139">
        <f t="shared" si="33"/>
        <v>0</v>
      </c>
      <c r="AR191" s="18" t="s">
        <v>148</v>
      </c>
      <c r="AT191" s="18" t="s">
        <v>144</v>
      </c>
      <c r="AU191" s="18" t="s">
        <v>149</v>
      </c>
      <c r="AY191" s="18" t="s">
        <v>142</v>
      </c>
      <c r="BE191" s="140">
        <f t="shared" si="34"/>
        <v>0</v>
      </c>
      <c r="BF191" s="140">
        <f t="shared" si="35"/>
        <v>0</v>
      </c>
      <c r="BG191" s="140">
        <f t="shared" si="36"/>
        <v>0</v>
      </c>
      <c r="BH191" s="140">
        <f t="shared" si="37"/>
        <v>0</v>
      </c>
      <c r="BI191" s="140">
        <f t="shared" si="38"/>
        <v>0</v>
      </c>
      <c r="BJ191" s="18" t="s">
        <v>149</v>
      </c>
      <c r="BK191" s="140">
        <f t="shared" si="39"/>
        <v>0</v>
      </c>
      <c r="BL191" s="18" t="s">
        <v>148</v>
      </c>
      <c r="BM191" s="18" t="s">
        <v>347</v>
      </c>
    </row>
    <row r="192" spans="2:65" s="1" customFormat="1" ht="25.5" customHeight="1">
      <c r="B192" s="131"/>
      <c r="C192" s="132" t="s">
        <v>348</v>
      </c>
      <c r="D192" s="132" t="s">
        <v>144</v>
      </c>
      <c r="E192" s="133" t="s">
        <v>349</v>
      </c>
      <c r="F192" s="209" t="s">
        <v>350</v>
      </c>
      <c r="G192" s="209"/>
      <c r="H192" s="209"/>
      <c r="I192" s="209"/>
      <c r="J192" s="134" t="s">
        <v>194</v>
      </c>
      <c r="K192" s="135">
        <v>0.105</v>
      </c>
      <c r="L192" s="210"/>
      <c r="M192" s="210"/>
      <c r="N192" s="210">
        <f t="shared" si="30"/>
        <v>0</v>
      </c>
      <c r="O192" s="210"/>
      <c r="P192" s="210"/>
      <c r="Q192" s="210"/>
      <c r="R192" s="136"/>
      <c r="T192" s="137" t="s">
        <v>5</v>
      </c>
      <c r="U192" s="40" t="s">
        <v>40</v>
      </c>
      <c r="V192" s="138">
        <v>35.858629999999998</v>
      </c>
      <c r="W192" s="138">
        <f t="shared" si="31"/>
        <v>3.7651561499999997</v>
      </c>
      <c r="X192" s="138">
        <v>1.0162899999999999</v>
      </c>
      <c r="Y192" s="138">
        <f t="shared" si="32"/>
        <v>0.10671044999999998</v>
      </c>
      <c r="Z192" s="138">
        <v>0</v>
      </c>
      <c r="AA192" s="139">
        <f t="shared" si="33"/>
        <v>0</v>
      </c>
      <c r="AR192" s="18" t="s">
        <v>148</v>
      </c>
      <c r="AT192" s="18" t="s">
        <v>144</v>
      </c>
      <c r="AU192" s="18" t="s">
        <v>149</v>
      </c>
      <c r="AY192" s="18" t="s">
        <v>142</v>
      </c>
      <c r="BE192" s="140">
        <f t="shared" si="34"/>
        <v>0</v>
      </c>
      <c r="BF192" s="140">
        <f t="shared" si="35"/>
        <v>0</v>
      </c>
      <c r="BG192" s="140">
        <f t="shared" si="36"/>
        <v>0</v>
      </c>
      <c r="BH192" s="140">
        <f t="shared" si="37"/>
        <v>0</v>
      </c>
      <c r="BI192" s="140">
        <f t="shared" si="38"/>
        <v>0</v>
      </c>
      <c r="BJ192" s="18" t="s">
        <v>149</v>
      </c>
      <c r="BK192" s="140">
        <f t="shared" si="39"/>
        <v>0</v>
      </c>
      <c r="BL192" s="18" t="s">
        <v>148</v>
      </c>
      <c r="BM192" s="18" t="s">
        <v>351</v>
      </c>
    </row>
    <row r="193" spans="2:65" s="1" customFormat="1" ht="25.5" customHeight="1">
      <c r="B193" s="131"/>
      <c r="C193" s="132" t="s">
        <v>352</v>
      </c>
      <c r="D193" s="132" t="s">
        <v>144</v>
      </c>
      <c r="E193" s="133" t="s">
        <v>353</v>
      </c>
      <c r="F193" s="209" t="s">
        <v>354</v>
      </c>
      <c r="G193" s="209"/>
      <c r="H193" s="209"/>
      <c r="I193" s="209"/>
      <c r="J193" s="134" t="s">
        <v>147</v>
      </c>
      <c r="K193" s="135">
        <v>8.2010000000000005</v>
      </c>
      <c r="L193" s="210"/>
      <c r="M193" s="210"/>
      <c r="N193" s="210">
        <f t="shared" si="30"/>
        <v>0</v>
      </c>
      <c r="O193" s="210"/>
      <c r="P193" s="210"/>
      <c r="Q193" s="210"/>
      <c r="R193" s="136"/>
      <c r="T193" s="137" t="s">
        <v>5</v>
      </c>
      <c r="U193" s="40" t="s">
        <v>40</v>
      </c>
      <c r="V193" s="138">
        <v>1.5640000000000001</v>
      </c>
      <c r="W193" s="138">
        <f t="shared" si="31"/>
        <v>12.826364000000002</v>
      </c>
      <c r="X193" s="138">
        <v>2.3762799999999999</v>
      </c>
      <c r="Y193" s="138">
        <f t="shared" si="32"/>
        <v>19.487872280000001</v>
      </c>
      <c r="Z193" s="138">
        <v>0</v>
      </c>
      <c r="AA193" s="139">
        <f t="shared" si="33"/>
        <v>0</v>
      </c>
      <c r="AR193" s="18" t="s">
        <v>148</v>
      </c>
      <c r="AT193" s="18" t="s">
        <v>144</v>
      </c>
      <c r="AU193" s="18" t="s">
        <v>149</v>
      </c>
      <c r="AY193" s="18" t="s">
        <v>142</v>
      </c>
      <c r="BE193" s="140">
        <f t="shared" si="34"/>
        <v>0</v>
      </c>
      <c r="BF193" s="140">
        <f t="shared" si="35"/>
        <v>0</v>
      </c>
      <c r="BG193" s="140">
        <f t="shared" si="36"/>
        <v>0</v>
      </c>
      <c r="BH193" s="140">
        <f t="shared" si="37"/>
        <v>0</v>
      </c>
      <c r="BI193" s="140">
        <f t="shared" si="38"/>
        <v>0</v>
      </c>
      <c r="BJ193" s="18" t="s">
        <v>149</v>
      </c>
      <c r="BK193" s="140">
        <f t="shared" si="39"/>
        <v>0</v>
      </c>
      <c r="BL193" s="18" t="s">
        <v>148</v>
      </c>
      <c r="BM193" s="18" t="s">
        <v>355</v>
      </c>
    </row>
    <row r="194" spans="2:65" s="1" customFormat="1" ht="25.5" customHeight="1">
      <c r="B194" s="131"/>
      <c r="C194" s="132" t="s">
        <v>356</v>
      </c>
      <c r="D194" s="132" t="s">
        <v>144</v>
      </c>
      <c r="E194" s="133" t="s">
        <v>357</v>
      </c>
      <c r="F194" s="209" t="s">
        <v>358</v>
      </c>
      <c r="G194" s="209"/>
      <c r="H194" s="209"/>
      <c r="I194" s="209"/>
      <c r="J194" s="134" t="s">
        <v>217</v>
      </c>
      <c r="K194" s="135">
        <v>45.81</v>
      </c>
      <c r="L194" s="210"/>
      <c r="M194" s="210"/>
      <c r="N194" s="210">
        <f t="shared" si="30"/>
        <v>0</v>
      </c>
      <c r="O194" s="210"/>
      <c r="P194" s="210"/>
      <c r="Q194" s="210"/>
      <c r="R194" s="136"/>
      <c r="T194" s="137" t="s">
        <v>5</v>
      </c>
      <c r="U194" s="40" t="s">
        <v>40</v>
      </c>
      <c r="V194" s="138">
        <v>0.48199999999999998</v>
      </c>
      <c r="W194" s="138">
        <f t="shared" si="31"/>
        <v>22.08042</v>
      </c>
      <c r="X194" s="138">
        <v>1.8540000000000001E-2</v>
      </c>
      <c r="Y194" s="138">
        <f t="shared" si="32"/>
        <v>0.84931740000000011</v>
      </c>
      <c r="Z194" s="138">
        <v>0</v>
      </c>
      <c r="AA194" s="139">
        <f t="shared" si="33"/>
        <v>0</v>
      </c>
      <c r="AR194" s="18" t="s">
        <v>148</v>
      </c>
      <c r="AT194" s="18" t="s">
        <v>144</v>
      </c>
      <c r="AU194" s="18" t="s">
        <v>149</v>
      </c>
      <c r="AY194" s="18" t="s">
        <v>142</v>
      </c>
      <c r="BE194" s="140">
        <f t="shared" si="34"/>
        <v>0</v>
      </c>
      <c r="BF194" s="140">
        <f t="shared" si="35"/>
        <v>0</v>
      </c>
      <c r="BG194" s="140">
        <f t="shared" si="36"/>
        <v>0</v>
      </c>
      <c r="BH194" s="140">
        <f t="shared" si="37"/>
        <v>0</v>
      </c>
      <c r="BI194" s="140">
        <f t="shared" si="38"/>
        <v>0</v>
      </c>
      <c r="BJ194" s="18" t="s">
        <v>149</v>
      </c>
      <c r="BK194" s="140">
        <f t="shared" si="39"/>
        <v>0</v>
      </c>
      <c r="BL194" s="18" t="s">
        <v>148</v>
      </c>
      <c r="BM194" s="18" t="s">
        <v>359</v>
      </c>
    </row>
    <row r="195" spans="2:65" s="1" customFormat="1" ht="25.5" customHeight="1">
      <c r="B195" s="131"/>
      <c r="C195" s="132" t="s">
        <v>360</v>
      </c>
      <c r="D195" s="132" t="s">
        <v>144</v>
      </c>
      <c r="E195" s="133" t="s">
        <v>361</v>
      </c>
      <c r="F195" s="209" t="s">
        <v>362</v>
      </c>
      <c r="G195" s="209"/>
      <c r="H195" s="209"/>
      <c r="I195" s="209"/>
      <c r="J195" s="134" t="s">
        <v>217</v>
      </c>
      <c r="K195" s="135">
        <v>45.81</v>
      </c>
      <c r="L195" s="210"/>
      <c r="M195" s="210"/>
      <c r="N195" s="210">
        <f t="shared" si="30"/>
        <v>0</v>
      </c>
      <c r="O195" s="210"/>
      <c r="P195" s="210"/>
      <c r="Q195" s="210"/>
      <c r="R195" s="136"/>
      <c r="T195" s="137" t="s">
        <v>5</v>
      </c>
      <c r="U195" s="40" t="s">
        <v>40</v>
      </c>
      <c r="V195" s="138">
        <v>0.23899999999999999</v>
      </c>
      <c r="W195" s="138">
        <f t="shared" si="31"/>
        <v>10.948589999999999</v>
      </c>
      <c r="X195" s="138">
        <v>0</v>
      </c>
      <c r="Y195" s="138">
        <f t="shared" si="32"/>
        <v>0</v>
      </c>
      <c r="Z195" s="138">
        <v>0</v>
      </c>
      <c r="AA195" s="139">
        <f t="shared" si="33"/>
        <v>0</v>
      </c>
      <c r="AR195" s="18" t="s">
        <v>148</v>
      </c>
      <c r="AT195" s="18" t="s">
        <v>144</v>
      </c>
      <c r="AU195" s="18" t="s">
        <v>149</v>
      </c>
      <c r="AY195" s="18" t="s">
        <v>142</v>
      </c>
      <c r="BE195" s="140">
        <f t="shared" si="34"/>
        <v>0</v>
      </c>
      <c r="BF195" s="140">
        <f t="shared" si="35"/>
        <v>0</v>
      </c>
      <c r="BG195" s="140">
        <f t="shared" si="36"/>
        <v>0</v>
      </c>
      <c r="BH195" s="140">
        <f t="shared" si="37"/>
        <v>0</v>
      </c>
      <c r="BI195" s="140">
        <f t="shared" si="38"/>
        <v>0</v>
      </c>
      <c r="BJ195" s="18" t="s">
        <v>149</v>
      </c>
      <c r="BK195" s="140">
        <f t="shared" si="39"/>
        <v>0</v>
      </c>
      <c r="BL195" s="18" t="s">
        <v>148</v>
      </c>
      <c r="BM195" s="18" t="s">
        <v>363</v>
      </c>
    </row>
    <row r="196" spans="2:65" s="1" customFormat="1" ht="25.5" customHeight="1">
      <c r="B196" s="131"/>
      <c r="C196" s="132" t="s">
        <v>364</v>
      </c>
      <c r="D196" s="132" t="s">
        <v>144</v>
      </c>
      <c r="E196" s="133" t="s">
        <v>365</v>
      </c>
      <c r="F196" s="209" t="s">
        <v>366</v>
      </c>
      <c r="G196" s="209"/>
      <c r="H196" s="209"/>
      <c r="I196" s="209"/>
      <c r="J196" s="134" t="s">
        <v>194</v>
      </c>
      <c r="K196" s="135">
        <v>0.73799999999999999</v>
      </c>
      <c r="L196" s="210"/>
      <c r="M196" s="210"/>
      <c r="N196" s="210">
        <f t="shared" si="30"/>
        <v>0</v>
      </c>
      <c r="O196" s="210"/>
      <c r="P196" s="210"/>
      <c r="Q196" s="210"/>
      <c r="R196" s="136"/>
      <c r="T196" s="137" t="s">
        <v>5</v>
      </c>
      <c r="U196" s="40" t="s">
        <v>40</v>
      </c>
      <c r="V196" s="138">
        <v>35.619</v>
      </c>
      <c r="W196" s="138">
        <f t="shared" si="31"/>
        <v>26.286822000000001</v>
      </c>
      <c r="X196" s="138">
        <v>1.0165999999999999</v>
      </c>
      <c r="Y196" s="138">
        <f t="shared" si="32"/>
        <v>0.7502508</v>
      </c>
      <c r="Z196" s="138">
        <v>0</v>
      </c>
      <c r="AA196" s="139">
        <f t="shared" si="33"/>
        <v>0</v>
      </c>
      <c r="AR196" s="18" t="s">
        <v>148</v>
      </c>
      <c r="AT196" s="18" t="s">
        <v>144</v>
      </c>
      <c r="AU196" s="18" t="s">
        <v>149</v>
      </c>
      <c r="AY196" s="18" t="s">
        <v>142</v>
      </c>
      <c r="BE196" s="140">
        <f t="shared" si="34"/>
        <v>0</v>
      </c>
      <c r="BF196" s="140">
        <f t="shared" si="35"/>
        <v>0</v>
      </c>
      <c r="BG196" s="140">
        <f t="shared" si="36"/>
        <v>0</v>
      </c>
      <c r="BH196" s="140">
        <f t="shared" si="37"/>
        <v>0</v>
      </c>
      <c r="BI196" s="140">
        <f t="shared" si="38"/>
        <v>0</v>
      </c>
      <c r="BJ196" s="18" t="s">
        <v>149</v>
      </c>
      <c r="BK196" s="140">
        <f t="shared" si="39"/>
        <v>0</v>
      </c>
      <c r="BL196" s="18" t="s">
        <v>148</v>
      </c>
      <c r="BM196" s="18" t="s">
        <v>367</v>
      </c>
    </row>
    <row r="197" spans="2:65" s="1" customFormat="1" ht="38.25" customHeight="1">
      <c r="B197" s="131"/>
      <c r="C197" s="132" t="s">
        <v>368</v>
      </c>
      <c r="D197" s="132" t="s">
        <v>144</v>
      </c>
      <c r="E197" s="133" t="s">
        <v>369</v>
      </c>
      <c r="F197" s="209" t="s">
        <v>370</v>
      </c>
      <c r="G197" s="209"/>
      <c r="H197" s="209"/>
      <c r="I197" s="209"/>
      <c r="J197" s="134" t="s">
        <v>217</v>
      </c>
      <c r="K197" s="135">
        <v>19.059999999999999</v>
      </c>
      <c r="L197" s="210"/>
      <c r="M197" s="210"/>
      <c r="N197" s="210">
        <f t="shared" si="30"/>
        <v>0</v>
      </c>
      <c r="O197" s="210"/>
      <c r="P197" s="210"/>
      <c r="Q197" s="210"/>
      <c r="R197" s="136"/>
      <c r="T197" s="137" t="s">
        <v>5</v>
      </c>
      <c r="U197" s="40" t="s">
        <v>40</v>
      </c>
      <c r="V197" s="138">
        <v>0.20014999999999999</v>
      </c>
      <c r="W197" s="138">
        <f t="shared" si="31"/>
        <v>3.8148589999999998</v>
      </c>
      <c r="X197" s="138">
        <v>1.4999999999999999E-4</v>
      </c>
      <c r="Y197" s="138">
        <f t="shared" si="32"/>
        <v>2.8589999999999996E-3</v>
      </c>
      <c r="Z197" s="138">
        <v>0</v>
      </c>
      <c r="AA197" s="139">
        <f t="shared" si="33"/>
        <v>0</v>
      </c>
      <c r="AR197" s="18" t="s">
        <v>148</v>
      </c>
      <c r="AT197" s="18" t="s">
        <v>144</v>
      </c>
      <c r="AU197" s="18" t="s">
        <v>149</v>
      </c>
      <c r="AY197" s="18" t="s">
        <v>142</v>
      </c>
      <c r="BE197" s="140">
        <f t="shared" si="34"/>
        <v>0</v>
      </c>
      <c r="BF197" s="140">
        <f t="shared" si="35"/>
        <v>0</v>
      </c>
      <c r="BG197" s="140">
        <f t="shared" si="36"/>
        <v>0</v>
      </c>
      <c r="BH197" s="140">
        <f t="shared" si="37"/>
        <v>0</v>
      </c>
      <c r="BI197" s="140">
        <f t="shared" si="38"/>
        <v>0</v>
      </c>
      <c r="BJ197" s="18" t="s">
        <v>149</v>
      </c>
      <c r="BK197" s="140">
        <f t="shared" si="39"/>
        <v>0</v>
      </c>
      <c r="BL197" s="18" t="s">
        <v>148</v>
      </c>
      <c r="BM197" s="18" t="s">
        <v>371</v>
      </c>
    </row>
    <row r="198" spans="2:65" s="1" customFormat="1" ht="25.5" customHeight="1">
      <c r="B198" s="131"/>
      <c r="C198" s="141" t="s">
        <v>372</v>
      </c>
      <c r="D198" s="141" t="s">
        <v>201</v>
      </c>
      <c r="E198" s="142" t="s">
        <v>373</v>
      </c>
      <c r="F198" s="211" t="s">
        <v>374</v>
      </c>
      <c r="G198" s="211"/>
      <c r="H198" s="211"/>
      <c r="I198" s="211"/>
      <c r="J198" s="143" t="s">
        <v>217</v>
      </c>
      <c r="K198" s="144">
        <v>20.013000000000002</v>
      </c>
      <c r="L198" s="212"/>
      <c r="M198" s="212"/>
      <c r="N198" s="212">
        <f t="shared" si="30"/>
        <v>0</v>
      </c>
      <c r="O198" s="210"/>
      <c r="P198" s="210"/>
      <c r="Q198" s="210"/>
      <c r="R198" s="136"/>
      <c r="T198" s="137" t="s">
        <v>5</v>
      </c>
      <c r="U198" s="40" t="s">
        <v>40</v>
      </c>
      <c r="V198" s="138">
        <v>0</v>
      </c>
      <c r="W198" s="138">
        <f t="shared" si="31"/>
        <v>0</v>
      </c>
      <c r="X198" s="138">
        <v>3.0000000000000001E-3</v>
      </c>
      <c r="Y198" s="138">
        <f t="shared" si="32"/>
        <v>6.0039000000000009E-2</v>
      </c>
      <c r="Z198" s="138">
        <v>0</v>
      </c>
      <c r="AA198" s="139">
        <f t="shared" si="33"/>
        <v>0</v>
      </c>
      <c r="AR198" s="18" t="s">
        <v>204</v>
      </c>
      <c r="AT198" s="18" t="s">
        <v>201</v>
      </c>
      <c r="AU198" s="18" t="s">
        <v>149</v>
      </c>
      <c r="AY198" s="18" t="s">
        <v>142</v>
      </c>
      <c r="BE198" s="140">
        <f t="shared" si="34"/>
        <v>0</v>
      </c>
      <c r="BF198" s="140">
        <f t="shared" si="35"/>
        <v>0</v>
      </c>
      <c r="BG198" s="140">
        <f t="shared" si="36"/>
        <v>0</v>
      </c>
      <c r="BH198" s="140">
        <f t="shared" si="37"/>
        <v>0</v>
      </c>
      <c r="BI198" s="140">
        <f t="shared" si="38"/>
        <v>0</v>
      </c>
      <c r="BJ198" s="18" t="s">
        <v>149</v>
      </c>
      <c r="BK198" s="140">
        <f t="shared" si="39"/>
        <v>0</v>
      </c>
      <c r="BL198" s="18" t="s">
        <v>148</v>
      </c>
      <c r="BM198" s="18" t="s">
        <v>375</v>
      </c>
    </row>
    <row r="199" spans="2:65" s="9" customFormat="1" ht="29.9" customHeight="1">
      <c r="B199" s="120"/>
      <c r="C199" s="121"/>
      <c r="D199" s="130" t="s">
        <v>102</v>
      </c>
      <c r="E199" s="130"/>
      <c r="F199" s="130"/>
      <c r="G199" s="130"/>
      <c r="H199" s="130"/>
      <c r="I199" s="130"/>
      <c r="J199" s="130"/>
      <c r="K199" s="130"/>
      <c r="L199" s="130"/>
      <c r="M199" s="130"/>
      <c r="N199" s="215">
        <f>BK199</f>
        <v>0</v>
      </c>
      <c r="O199" s="216"/>
      <c r="P199" s="216"/>
      <c r="Q199" s="216"/>
      <c r="R199" s="123"/>
      <c r="T199" s="124"/>
      <c r="U199" s="121"/>
      <c r="V199" s="121"/>
      <c r="W199" s="125">
        <f>SUM(W200:W202)</f>
        <v>9.3881215999999998</v>
      </c>
      <c r="X199" s="121"/>
      <c r="Y199" s="125">
        <f>SUM(Y200:Y202)</f>
        <v>3.7839740000000006</v>
      </c>
      <c r="Z199" s="121"/>
      <c r="AA199" s="126">
        <f>SUM(AA200:AA202)</f>
        <v>0</v>
      </c>
      <c r="AR199" s="127" t="s">
        <v>78</v>
      </c>
      <c r="AT199" s="128" t="s">
        <v>72</v>
      </c>
      <c r="AU199" s="128" t="s">
        <v>78</v>
      </c>
      <c r="AY199" s="127" t="s">
        <v>142</v>
      </c>
      <c r="BK199" s="129">
        <f>SUM(BK200:BK202)</f>
        <v>0</v>
      </c>
    </row>
    <row r="200" spans="2:65" s="1" customFormat="1" ht="38.25" customHeight="1">
      <c r="B200" s="131"/>
      <c r="C200" s="132" t="s">
        <v>376</v>
      </c>
      <c r="D200" s="132" t="s">
        <v>144</v>
      </c>
      <c r="E200" s="133" t="s">
        <v>377</v>
      </c>
      <c r="F200" s="209" t="s">
        <v>378</v>
      </c>
      <c r="G200" s="209"/>
      <c r="H200" s="209"/>
      <c r="I200" s="209"/>
      <c r="J200" s="134" t="s">
        <v>217</v>
      </c>
      <c r="K200" s="135">
        <v>7.04</v>
      </c>
      <c r="L200" s="210"/>
      <c r="M200" s="210"/>
      <c r="N200" s="210">
        <f>ROUND(L200*K200,2)</f>
        <v>0</v>
      </c>
      <c r="O200" s="210"/>
      <c r="P200" s="210"/>
      <c r="Q200" s="210"/>
      <c r="R200" s="136"/>
      <c r="T200" s="137" t="s">
        <v>5</v>
      </c>
      <c r="U200" s="40" t="s">
        <v>40</v>
      </c>
      <c r="V200" s="138">
        <v>2.112E-2</v>
      </c>
      <c r="W200" s="138">
        <f>V200*K200</f>
        <v>0.14868480000000001</v>
      </c>
      <c r="X200" s="138">
        <v>0.29160000000000003</v>
      </c>
      <c r="Y200" s="138">
        <f>X200*K200</f>
        <v>2.052864</v>
      </c>
      <c r="Z200" s="138">
        <v>0</v>
      </c>
      <c r="AA200" s="139">
        <f>Z200*K200</f>
        <v>0</v>
      </c>
      <c r="AR200" s="18" t="s">
        <v>148</v>
      </c>
      <c r="AT200" s="18" t="s">
        <v>144</v>
      </c>
      <c r="AU200" s="18" t="s">
        <v>149</v>
      </c>
      <c r="AY200" s="18" t="s">
        <v>142</v>
      </c>
      <c r="BE200" s="140">
        <f>IF(U200="základná",N200,0)</f>
        <v>0</v>
      </c>
      <c r="BF200" s="140">
        <f>IF(U200="znížená",N200,0)</f>
        <v>0</v>
      </c>
      <c r="BG200" s="140">
        <f>IF(U200="zákl. prenesená",N200,0)</f>
        <v>0</v>
      </c>
      <c r="BH200" s="140">
        <f>IF(U200="zníž. prenesená",N200,0)</f>
        <v>0</v>
      </c>
      <c r="BI200" s="140">
        <f>IF(U200="nulová",N200,0)</f>
        <v>0</v>
      </c>
      <c r="BJ200" s="18" t="s">
        <v>149</v>
      </c>
      <c r="BK200" s="140">
        <f>ROUND(L200*K200,2)</f>
        <v>0</v>
      </c>
      <c r="BL200" s="18" t="s">
        <v>148</v>
      </c>
      <c r="BM200" s="18" t="s">
        <v>379</v>
      </c>
    </row>
    <row r="201" spans="2:65" s="1" customFormat="1" ht="38.25" customHeight="1">
      <c r="B201" s="131"/>
      <c r="C201" s="132" t="s">
        <v>380</v>
      </c>
      <c r="D201" s="132" t="s">
        <v>144</v>
      </c>
      <c r="E201" s="133" t="s">
        <v>381</v>
      </c>
      <c r="F201" s="209" t="s">
        <v>382</v>
      </c>
      <c r="G201" s="209"/>
      <c r="H201" s="209"/>
      <c r="I201" s="209"/>
      <c r="J201" s="134" t="s">
        <v>217</v>
      </c>
      <c r="K201" s="135">
        <v>7.04</v>
      </c>
      <c r="L201" s="210"/>
      <c r="M201" s="210"/>
      <c r="N201" s="210">
        <f>ROUND(L201*K201,2)</f>
        <v>0</v>
      </c>
      <c r="O201" s="210"/>
      <c r="P201" s="210"/>
      <c r="Q201" s="210"/>
      <c r="R201" s="136"/>
      <c r="T201" s="137" t="s">
        <v>5</v>
      </c>
      <c r="U201" s="40" t="s">
        <v>40</v>
      </c>
      <c r="V201" s="138">
        <v>1.3124199999999999</v>
      </c>
      <c r="W201" s="138">
        <f>V201*K201</f>
        <v>9.2394368</v>
      </c>
      <c r="X201" s="138">
        <v>0.112</v>
      </c>
      <c r="Y201" s="138">
        <f>X201*K201</f>
        <v>0.78848000000000007</v>
      </c>
      <c r="Z201" s="138">
        <v>0</v>
      </c>
      <c r="AA201" s="139">
        <f>Z201*K201</f>
        <v>0</v>
      </c>
      <c r="AR201" s="18" t="s">
        <v>148</v>
      </c>
      <c r="AT201" s="18" t="s">
        <v>144</v>
      </c>
      <c r="AU201" s="18" t="s">
        <v>149</v>
      </c>
      <c r="AY201" s="18" t="s">
        <v>142</v>
      </c>
      <c r="BE201" s="140">
        <f>IF(U201="základná",N201,0)</f>
        <v>0</v>
      </c>
      <c r="BF201" s="140">
        <f>IF(U201="znížená",N201,0)</f>
        <v>0</v>
      </c>
      <c r="BG201" s="140">
        <f>IF(U201="zákl. prenesená",N201,0)</f>
        <v>0</v>
      </c>
      <c r="BH201" s="140">
        <f>IF(U201="zníž. prenesená",N201,0)</f>
        <v>0</v>
      </c>
      <c r="BI201" s="140">
        <f>IF(U201="nulová",N201,0)</f>
        <v>0</v>
      </c>
      <c r="BJ201" s="18" t="s">
        <v>149</v>
      </c>
      <c r="BK201" s="140">
        <f>ROUND(L201*K201,2)</f>
        <v>0</v>
      </c>
      <c r="BL201" s="18" t="s">
        <v>148</v>
      </c>
      <c r="BM201" s="18" t="s">
        <v>383</v>
      </c>
    </row>
    <row r="202" spans="2:65" s="1" customFormat="1" ht="16.5" customHeight="1">
      <c r="B202" s="131"/>
      <c r="C202" s="141" t="s">
        <v>384</v>
      </c>
      <c r="D202" s="141" t="s">
        <v>201</v>
      </c>
      <c r="E202" s="142" t="s">
        <v>385</v>
      </c>
      <c r="F202" s="211" t="s">
        <v>386</v>
      </c>
      <c r="G202" s="211"/>
      <c r="H202" s="211"/>
      <c r="I202" s="211"/>
      <c r="J202" s="143" t="s">
        <v>217</v>
      </c>
      <c r="K202" s="144">
        <v>7.2510000000000003</v>
      </c>
      <c r="L202" s="212"/>
      <c r="M202" s="212"/>
      <c r="N202" s="212">
        <f>ROUND(L202*K202,2)</f>
        <v>0</v>
      </c>
      <c r="O202" s="210"/>
      <c r="P202" s="210"/>
      <c r="Q202" s="210"/>
      <c r="R202" s="136"/>
      <c r="T202" s="137" t="s">
        <v>5</v>
      </c>
      <c r="U202" s="40" t="s">
        <v>40</v>
      </c>
      <c r="V202" s="138">
        <v>0</v>
      </c>
      <c r="W202" s="138">
        <f>V202*K202</f>
        <v>0</v>
      </c>
      <c r="X202" s="138">
        <v>0.13</v>
      </c>
      <c r="Y202" s="138">
        <f>X202*K202</f>
        <v>0.94263000000000008</v>
      </c>
      <c r="Z202" s="138">
        <v>0</v>
      </c>
      <c r="AA202" s="139">
        <f>Z202*K202</f>
        <v>0</v>
      </c>
      <c r="AR202" s="18" t="s">
        <v>204</v>
      </c>
      <c r="AT202" s="18" t="s">
        <v>201</v>
      </c>
      <c r="AU202" s="18" t="s">
        <v>149</v>
      </c>
      <c r="AY202" s="18" t="s">
        <v>142</v>
      </c>
      <c r="BE202" s="140">
        <f>IF(U202="základná",N202,0)</f>
        <v>0</v>
      </c>
      <c r="BF202" s="140">
        <f>IF(U202="znížená",N202,0)</f>
        <v>0</v>
      </c>
      <c r="BG202" s="140">
        <f>IF(U202="zákl. prenesená",N202,0)</f>
        <v>0</v>
      </c>
      <c r="BH202" s="140">
        <f>IF(U202="zníž. prenesená",N202,0)</f>
        <v>0</v>
      </c>
      <c r="BI202" s="140">
        <f>IF(U202="nulová",N202,0)</f>
        <v>0</v>
      </c>
      <c r="BJ202" s="18" t="s">
        <v>149</v>
      </c>
      <c r="BK202" s="140">
        <f>ROUND(L202*K202,2)</f>
        <v>0</v>
      </c>
      <c r="BL202" s="18" t="s">
        <v>148</v>
      </c>
      <c r="BM202" s="18" t="s">
        <v>387</v>
      </c>
    </row>
    <row r="203" spans="2:65" s="9" customFormat="1" ht="29.9" customHeight="1">
      <c r="B203" s="120"/>
      <c r="C203" s="121"/>
      <c r="D203" s="130" t="s">
        <v>103</v>
      </c>
      <c r="E203" s="130"/>
      <c r="F203" s="130"/>
      <c r="G203" s="130"/>
      <c r="H203" s="130"/>
      <c r="I203" s="130"/>
      <c r="J203" s="130"/>
      <c r="K203" s="130"/>
      <c r="L203" s="130"/>
      <c r="M203" s="130"/>
      <c r="N203" s="215">
        <f>BK203</f>
        <v>0</v>
      </c>
      <c r="O203" s="216"/>
      <c r="P203" s="216"/>
      <c r="Q203" s="216"/>
      <c r="R203" s="123"/>
      <c r="T203" s="124"/>
      <c r="U203" s="121"/>
      <c r="V203" s="121"/>
      <c r="W203" s="125">
        <f>SUM(W204:W233)</f>
        <v>1713.7374598700001</v>
      </c>
      <c r="X203" s="121"/>
      <c r="Y203" s="125">
        <f>SUM(Y204:Y233)</f>
        <v>171.43112530125006</v>
      </c>
      <c r="Z203" s="121"/>
      <c r="AA203" s="126">
        <f>SUM(AA204:AA233)</f>
        <v>0</v>
      </c>
      <c r="AR203" s="127" t="s">
        <v>78</v>
      </c>
      <c r="AT203" s="128" t="s">
        <v>72</v>
      </c>
      <c r="AU203" s="128" t="s">
        <v>78</v>
      </c>
      <c r="AY203" s="127" t="s">
        <v>142</v>
      </c>
      <c r="BK203" s="129">
        <f>SUM(BK204:BK233)</f>
        <v>0</v>
      </c>
    </row>
    <row r="204" spans="2:65" s="1" customFormat="1" ht="25.5" customHeight="1">
      <c r="B204" s="131"/>
      <c r="C204" s="132" t="s">
        <v>388</v>
      </c>
      <c r="D204" s="132" t="s">
        <v>144</v>
      </c>
      <c r="E204" s="133" t="s">
        <v>389</v>
      </c>
      <c r="F204" s="209" t="s">
        <v>390</v>
      </c>
      <c r="G204" s="209"/>
      <c r="H204" s="209"/>
      <c r="I204" s="209"/>
      <c r="J204" s="134" t="s">
        <v>217</v>
      </c>
      <c r="K204" s="135">
        <v>43.93</v>
      </c>
      <c r="L204" s="210"/>
      <c r="M204" s="210"/>
      <c r="N204" s="210">
        <f t="shared" ref="N204:N233" si="40">ROUND(L204*K204,2)</f>
        <v>0</v>
      </c>
      <c r="O204" s="210"/>
      <c r="P204" s="210"/>
      <c r="Q204" s="210"/>
      <c r="R204" s="136"/>
      <c r="T204" s="137" t="s">
        <v>5</v>
      </c>
      <c r="U204" s="40" t="s">
        <v>40</v>
      </c>
      <c r="V204" s="138">
        <v>0.11228</v>
      </c>
      <c r="W204" s="138">
        <f t="shared" ref="W204:W233" si="41">V204*K204</f>
        <v>4.9324604000000001</v>
      </c>
      <c r="X204" s="138">
        <v>1.3600000000000001E-3</v>
      </c>
      <c r="Y204" s="138">
        <f t="shared" ref="Y204:Y233" si="42">X204*K204</f>
        <v>5.9744800000000001E-2</v>
      </c>
      <c r="Z204" s="138">
        <v>0</v>
      </c>
      <c r="AA204" s="139">
        <f t="shared" ref="AA204:AA233" si="43">Z204*K204</f>
        <v>0</v>
      </c>
      <c r="AR204" s="18" t="s">
        <v>148</v>
      </c>
      <c r="AT204" s="18" t="s">
        <v>144</v>
      </c>
      <c r="AU204" s="18" t="s">
        <v>149</v>
      </c>
      <c r="AY204" s="18" t="s">
        <v>142</v>
      </c>
      <c r="BE204" s="140">
        <f t="shared" ref="BE204:BE233" si="44">IF(U204="základná",N204,0)</f>
        <v>0</v>
      </c>
      <c r="BF204" s="140">
        <f t="shared" ref="BF204:BF233" si="45">IF(U204="znížená",N204,0)</f>
        <v>0</v>
      </c>
      <c r="BG204" s="140">
        <f t="shared" ref="BG204:BG233" si="46">IF(U204="zákl. prenesená",N204,0)</f>
        <v>0</v>
      </c>
      <c r="BH204" s="140">
        <f t="shared" ref="BH204:BH233" si="47">IF(U204="zníž. prenesená",N204,0)</f>
        <v>0</v>
      </c>
      <c r="BI204" s="140">
        <f t="shared" ref="BI204:BI233" si="48">IF(U204="nulová",N204,0)</f>
        <v>0</v>
      </c>
      <c r="BJ204" s="18" t="s">
        <v>149</v>
      </c>
      <c r="BK204" s="140">
        <f t="shared" ref="BK204:BK233" si="49">ROUND(L204*K204,2)</f>
        <v>0</v>
      </c>
      <c r="BL204" s="18" t="s">
        <v>148</v>
      </c>
      <c r="BM204" s="18" t="s">
        <v>391</v>
      </c>
    </row>
    <row r="205" spans="2:65" s="1" customFormat="1" ht="38.25" customHeight="1">
      <c r="B205" s="131"/>
      <c r="C205" s="132" t="s">
        <v>392</v>
      </c>
      <c r="D205" s="132" t="s">
        <v>144</v>
      </c>
      <c r="E205" s="133" t="s">
        <v>393</v>
      </c>
      <c r="F205" s="209" t="s">
        <v>394</v>
      </c>
      <c r="G205" s="209"/>
      <c r="H205" s="209"/>
      <c r="I205" s="209"/>
      <c r="J205" s="134" t="s">
        <v>217</v>
      </c>
      <c r="K205" s="135">
        <v>43.93</v>
      </c>
      <c r="L205" s="210"/>
      <c r="M205" s="210"/>
      <c r="N205" s="210">
        <f t="shared" si="40"/>
        <v>0</v>
      </c>
      <c r="O205" s="210"/>
      <c r="P205" s="210"/>
      <c r="Q205" s="210"/>
      <c r="R205" s="136"/>
      <c r="T205" s="137" t="s">
        <v>5</v>
      </c>
      <c r="U205" s="40" t="s">
        <v>40</v>
      </c>
      <c r="V205" s="138">
        <v>0.45002999999999999</v>
      </c>
      <c r="W205" s="138">
        <f t="shared" si="41"/>
        <v>19.7698179</v>
      </c>
      <c r="X205" s="138">
        <v>1.9599999999999999E-2</v>
      </c>
      <c r="Y205" s="138">
        <f t="shared" si="42"/>
        <v>0.86102800000000002</v>
      </c>
      <c r="Z205" s="138">
        <v>0</v>
      </c>
      <c r="AA205" s="139">
        <f t="shared" si="43"/>
        <v>0</v>
      </c>
      <c r="AR205" s="18" t="s">
        <v>148</v>
      </c>
      <c r="AT205" s="18" t="s">
        <v>144</v>
      </c>
      <c r="AU205" s="18" t="s">
        <v>149</v>
      </c>
      <c r="AY205" s="18" t="s">
        <v>142</v>
      </c>
      <c r="BE205" s="140">
        <f t="shared" si="44"/>
        <v>0</v>
      </c>
      <c r="BF205" s="140">
        <f t="shared" si="45"/>
        <v>0</v>
      </c>
      <c r="BG205" s="140">
        <f t="shared" si="46"/>
        <v>0</v>
      </c>
      <c r="BH205" s="140">
        <f t="shared" si="47"/>
        <v>0</v>
      </c>
      <c r="BI205" s="140">
        <f t="shared" si="48"/>
        <v>0</v>
      </c>
      <c r="BJ205" s="18" t="s">
        <v>149</v>
      </c>
      <c r="BK205" s="140">
        <f t="shared" si="49"/>
        <v>0</v>
      </c>
      <c r="BL205" s="18" t="s">
        <v>148</v>
      </c>
      <c r="BM205" s="18" t="s">
        <v>395</v>
      </c>
    </row>
    <row r="206" spans="2:65" s="1" customFormat="1" ht="38.25" customHeight="1">
      <c r="B206" s="131"/>
      <c r="C206" s="132" t="s">
        <v>396</v>
      </c>
      <c r="D206" s="132" t="s">
        <v>144</v>
      </c>
      <c r="E206" s="133" t="s">
        <v>397</v>
      </c>
      <c r="F206" s="209" t="s">
        <v>398</v>
      </c>
      <c r="G206" s="209"/>
      <c r="H206" s="209"/>
      <c r="I206" s="209"/>
      <c r="J206" s="134" t="s">
        <v>217</v>
      </c>
      <c r="K206" s="135">
        <v>43.93</v>
      </c>
      <c r="L206" s="210"/>
      <c r="M206" s="210"/>
      <c r="N206" s="210">
        <f t="shared" si="40"/>
        <v>0</v>
      </c>
      <c r="O206" s="210"/>
      <c r="P206" s="210"/>
      <c r="Q206" s="210"/>
      <c r="R206" s="136"/>
      <c r="T206" s="137" t="s">
        <v>5</v>
      </c>
      <c r="U206" s="40" t="s">
        <v>40</v>
      </c>
      <c r="V206" s="138">
        <v>0.43819999999999998</v>
      </c>
      <c r="W206" s="138">
        <f t="shared" si="41"/>
        <v>19.250125999999998</v>
      </c>
      <c r="X206" s="138">
        <v>1.073E-2</v>
      </c>
      <c r="Y206" s="138">
        <f t="shared" si="42"/>
        <v>0.47136889999999998</v>
      </c>
      <c r="Z206" s="138">
        <v>0</v>
      </c>
      <c r="AA206" s="139">
        <f t="shared" si="43"/>
        <v>0</v>
      </c>
      <c r="AR206" s="18" t="s">
        <v>148</v>
      </c>
      <c r="AT206" s="18" t="s">
        <v>144</v>
      </c>
      <c r="AU206" s="18" t="s">
        <v>149</v>
      </c>
      <c r="AY206" s="18" t="s">
        <v>142</v>
      </c>
      <c r="BE206" s="140">
        <f t="shared" si="44"/>
        <v>0</v>
      </c>
      <c r="BF206" s="140">
        <f t="shared" si="45"/>
        <v>0</v>
      </c>
      <c r="BG206" s="140">
        <f t="shared" si="46"/>
        <v>0</v>
      </c>
      <c r="BH206" s="140">
        <f t="shared" si="47"/>
        <v>0</v>
      </c>
      <c r="BI206" s="140">
        <f t="shared" si="48"/>
        <v>0</v>
      </c>
      <c r="BJ206" s="18" t="s">
        <v>149</v>
      </c>
      <c r="BK206" s="140">
        <f t="shared" si="49"/>
        <v>0</v>
      </c>
      <c r="BL206" s="18" t="s">
        <v>148</v>
      </c>
      <c r="BM206" s="18" t="s">
        <v>399</v>
      </c>
    </row>
    <row r="207" spans="2:65" s="1" customFormat="1" ht="25.5" customHeight="1">
      <c r="B207" s="131"/>
      <c r="C207" s="132" t="s">
        <v>400</v>
      </c>
      <c r="D207" s="132" t="s">
        <v>144</v>
      </c>
      <c r="E207" s="133" t="s">
        <v>401</v>
      </c>
      <c r="F207" s="209" t="s">
        <v>402</v>
      </c>
      <c r="G207" s="209"/>
      <c r="H207" s="209"/>
      <c r="I207" s="209"/>
      <c r="J207" s="134" t="s">
        <v>217</v>
      </c>
      <c r="K207" s="135">
        <v>51.72</v>
      </c>
      <c r="L207" s="210"/>
      <c r="M207" s="210"/>
      <c r="N207" s="210">
        <f t="shared" si="40"/>
        <v>0</v>
      </c>
      <c r="O207" s="210"/>
      <c r="P207" s="210"/>
      <c r="Q207" s="210"/>
      <c r="R207" s="136"/>
      <c r="T207" s="137" t="s">
        <v>5</v>
      </c>
      <c r="U207" s="40" t="s">
        <v>40</v>
      </c>
      <c r="V207" s="138">
        <v>0.80010000000000003</v>
      </c>
      <c r="W207" s="138">
        <f t="shared" si="41"/>
        <v>41.381171999999999</v>
      </c>
      <c r="X207" s="138">
        <v>5.5320000000000001E-2</v>
      </c>
      <c r="Y207" s="138">
        <f t="shared" si="42"/>
        <v>2.8611504000000001</v>
      </c>
      <c r="Z207" s="138">
        <v>0</v>
      </c>
      <c r="AA207" s="139">
        <f t="shared" si="43"/>
        <v>0</v>
      </c>
      <c r="AR207" s="18" t="s">
        <v>148</v>
      </c>
      <c r="AT207" s="18" t="s">
        <v>144</v>
      </c>
      <c r="AU207" s="18" t="s">
        <v>149</v>
      </c>
      <c r="AY207" s="18" t="s">
        <v>142</v>
      </c>
      <c r="BE207" s="140">
        <f t="shared" si="44"/>
        <v>0</v>
      </c>
      <c r="BF207" s="140">
        <f t="shared" si="45"/>
        <v>0</v>
      </c>
      <c r="BG207" s="140">
        <f t="shared" si="46"/>
        <v>0</v>
      </c>
      <c r="BH207" s="140">
        <f t="shared" si="47"/>
        <v>0</v>
      </c>
      <c r="BI207" s="140">
        <f t="shared" si="48"/>
        <v>0</v>
      </c>
      <c r="BJ207" s="18" t="s">
        <v>149</v>
      </c>
      <c r="BK207" s="140">
        <f t="shared" si="49"/>
        <v>0</v>
      </c>
      <c r="BL207" s="18" t="s">
        <v>148</v>
      </c>
      <c r="BM207" s="18" t="s">
        <v>403</v>
      </c>
    </row>
    <row r="208" spans="2:65" s="1" customFormat="1" ht="25.5" customHeight="1">
      <c r="B208" s="131"/>
      <c r="C208" s="132" t="s">
        <v>404</v>
      </c>
      <c r="D208" s="132" t="s">
        <v>144</v>
      </c>
      <c r="E208" s="133" t="s">
        <v>405</v>
      </c>
      <c r="F208" s="209" t="s">
        <v>406</v>
      </c>
      <c r="G208" s="209"/>
      <c r="H208" s="209"/>
      <c r="I208" s="209"/>
      <c r="J208" s="134" t="s">
        <v>217</v>
      </c>
      <c r="K208" s="135">
        <v>707.255</v>
      </c>
      <c r="L208" s="210"/>
      <c r="M208" s="210"/>
      <c r="N208" s="210">
        <f t="shared" si="40"/>
        <v>0</v>
      </c>
      <c r="O208" s="210"/>
      <c r="P208" s="210"/>
      <c r="Q208" s="210"/>
      <c r="R208" s="136"/>
      <c r="T208" s="137" t="s">
        <v>5</v>
      </c>
      <c r="U208" s="40" t="s">
        <v>40</v>
      </c>
      <c r="V208" s="138">
        <v>5.1999999999999998E-2</v>
      </c>
      <c r="W208" s="138">
        <f t="shared" si="41"/>
        <v>36.777259999999998</v>
      </c>
      <c r="X208" s="138">
        <v>1.3600000000000001E-3</v>
      </c>
      <c r="Y208" s="138">
        <f t="shared" si="42"/>
        <v>0.96186680000000002</v>
      </c>
      <c r="Z208" s="138">
        <v>0</v>
      </c>
      <c r="AA208" s="139">
        <f t="shared" si="43"/>
        <v>0</v>
      </c>
      <c r="AR208" s="18" t="s">
        <v>148</v>
      </c>
      <c r="AT208" s="18" t="s">
        <v>144</v>
      </c>
      <c r="AU208" s="18" t="s">
        <v>149</v>
      </c>
      <c r="AY208" s="18" t="s">
        <v>142</v>
      </c>
      <c r="BE208" s="140">
        <f t="shared" si="44"/>
        <v>0</v>
      </c>
      <c r="BF208" s="140">
        <f t="shared" si="45"/>
        <v>0</v>
      </c>
      <c r="BG208" s="140">
        <f t="shared" si="46"/>
        <v>0</v>
      </c>
      <c r="BH208" s="140">
        <f t="shared" si="47"/>
        <v>0</v>
      </c>
      <c r="BI208" s="140">
        <f t="shared" si="48"/>
        <v>0</v>
      </c>
      <c r="BJ208" s="18" t="s">
        <v>149</v>
      </c>
      <c r="BK208" s="140">
        <f t="shared" si="49"/>
        <v>0</v>
      </c>
      <c r="BL208" s="18" t="s">
        <v>148</v>
      </c>
      <c r="BM208" s="18" t="s">
        <v>407</v>
      </c>
    </row>
    <row r="209" spans="2:65" s="1" customFormat="1" ht="25.5" customHeight="1">
      <c r="B209" s="131"/>
      <c r="C209" s="132" t="s">
        <v>408</v>
      </c>
      <c r="D209" s="132" t="s">
        <v>144</v>
      </c>
      <c r="E209" s="133" t="s">
        <v>409</v>
      </c>
      <c r="F209" s="209" t="s">
        <v>410</v>
      </c>
      <c r="G209" s="209"/>
      <c r="H209" s="209"/>
      <c r="I209" s="209"/>
      <c r="J209" s="134" t="s">
        <v>217</v>
      </c>
      <c r="K209" s="135">
        <v>89.744</v>
      </c>
      <c r="L209" s="210"/>
      <c r="M209" s="210"/>
      <c r="N209" s="210">
        <f t="shared" si="40"/>
        <v>0</v>
      </c>
      <c r="O209" s="210"/>
      <c r="P209" s="210"/>
      <c r="Q209" s="210"/>
      <c r="R209" s="136"/>
      <c r="T209" s="137" t="s">
        <v>5</v>
      </c>
      <c r="U209" s="40" t="s">
        <v>40</v>
      </c>
      <c r="V209" s="138">
        <v>0.32100000000000001</v>
      </c>
      <c r="W209" s="138">
        <f t="shared" si="41"/>
        <v>28.807824</v>
      </c>
      <c r="X209" s="138">
        <v>2.3650000000000001E-2</v>
      </c>
      <c r="Y209" s="138">
        <f t="shared" si="42"/>
        <v>2.1224456000000003</v>
      </c>
      <c r="Z209" s="138">
        <v>0</v>
      </c>
      <c r="AA209" s="139">
        <f t="shared" si="43"/>
        <v>0</v>
      </c>
      <c r="AR209" s="18" t="s">
        <v>148</v>
      </c>
      <c r="AT209" s="18" t="s">
        <v>144</v>
      </c>
      <c r="AU209" s="18" t="s">
        <v>149</v>
      </c>
      <c r="AY209" s="18" t="s">
        <v>142</v>
      </c>
      <c r="BE209" s="140">
        <f t="shared" si="44"/>
        <v>0</v>
      </c>
      <c r="BF209" s="140">
        <f t="shared" si="45"/>
        <v>0</v>
      </c>
      <c r="BG209" s="140">
        <f t="shared" si="46"/>
        <v>0</v>
      </c>
      <c r="BH209" s="140">
        <f t="shared" si="47"/>
        <v>0</v>
      </c>
      <c r="BI209" s="140">
        <f t="shared" si="48"/>
        <v>0</v>
      </c>
      <c r="BJ209" s="18" t="s">
        <v>149</v>
      </c>
      <c r="BK209" s="140">
        <f t="shared" si="49"/>
        <v>0</v>
      </c>
      <c r="BL209" s="18" t="s">
        <v>148</v>
      </c>
      <c r="BM209" s="18" t="s">
        <v>411</v>
      </c>
    </row>
    <row r="210" spans="2:65" s="1" customFormat="1" ht="25.5" customHeight="1">
      <c r="B210" s="131"/>
      <c r="C210" s="132" t="s">
        <v>412</v>
      </c>
      <c r="D210" s="132" t="s">
        <v>144</v>
      </c>
      <c r="E210" s="133" t="s">
        <v>413</v>
      </c>
      <c r="F210" s="209" t="s">
        <v>414</v>
      </c>
      <c r="G210" s="209"/>
      <c r="H210" s="209"/>
      <c r="I210" s="209"/>
      <c r="J210" s="134" t="s">
        <v>217</v>
      </c>
      <c r="K210" s="135">
        <v>494.01100000000002</v>
      </c>
      <c r="L210" s="210"/>
      <c r="M210" s="210"/>
      <c r="N210" s="210">
        <f t="shared" si="40"/>
        <v>0</v>
      </c>
      <c r="O210" s="210"/>
      <c r="P210" s="210"/>
      <c r="Q210" s="210"/>
      <c r="R210" s="136"/>
      <c r="T210" s="137" t="s">
        <v>5</v>
      </c>
      <c r="U210" s="40" t="s">
        <v>40</v>
      </c>
      <c r="V210" s="138">
        <v>0.36</v>
      </c>
      <c r="W210" s="138">
        <f t="shared" si="41"/>
        <v>177.84396000000001</v>
      </c>
      <c r="X210" s="138">
        <v>1.8749999999999999E-2</v>
      </c>
      <c r="Y210" s="138">
        <f t="shared" si="42"/>
        <v>9.2627062500000008</v>
      </c>
      <c r="Z210" s="138">
        <v>0</v>
      </c>
      <c r="AA210" s="139">
        <f t="shared" si="43"/>
        <v>0</v>
      </c>
      <c r="AR210" s="18" t="s">
        <v>148</v>
      </c>
      <c r="AT210" s="18" t="s">
        <v>144</v>
      </c>
      <c r="AU210" s="18" t="s">
        <v>149</v>
      </c>
      <c r="AY210" s="18" t="s">
        <v>142</v>
      </c>
      <c r="BE210" s="140">
        <f t="shared" si="44"/>
        <v>0</v>
      </c>
      <c r="BF210" s="140">
        <f t="shared" si="45"/>
        <v>0</v>
      </c>
      <c r="BG210" s="140">
        <f t="shared" si="46"/>
        <v>0</v>
      </c>
      <c r="BH210" s="140">
        <f t="shared" si="47"/>
        <v>0</v>
      </c>
      <c r="BI210" s="140">
        <f t="shared" si="48"/>
        <v>0</v>
      </c>
      <c r="BJ210" s="18" t="s">
        <v>149</v>
      </c>
      <c r="BK210" s="140">
        <f t="shared" si="49"/>
        <v>0</v>
      </c>
      <c r="BL210" s="18" t="s">
        <v>148</v>
      </c>
      <c r="BM210" s="18" t="s">
        <v>415</v>
      </c>
    </row>
    <row r="211" spans="2:65" s="1" customFormat="1" ht="25.5" customHeight="1">
      <c r="B211" s="131"/>
      <c r="C211" s="132" t="s">
        <v>416</v>
      </c>
      <c r="D211" s="132" t="s">
        <v>144</v>
      </c>
      <c r="E211" s="133" t="s">
        <v>417</v>
      </c>
      <c r="F211" s="209" t="s">
        <v>418</v>
      </c>
      <c r="G211" s="209"/>
      <c r="H211" s="209"/>
      <c r="I211" s="209"/>
      <c r="J211" s="134" t="s">
        <v>217</v>
      </c>
      <c r="K211" s="135">
        <v>655.53499999999997</v>
      </c>
      <c r="L211" s="210"/>
      <c r="M211" s="210"/>
      <c r="N211" s="210">
        <f t="shared" si="40"/>
        <v>0</v>
      </c>
      <c r="O211" s="210"/>
      <c r="P211" s="210"/>
      <c r="Q211" s="210"/>
      <c r="R211" s="136"/>
      <c r="T211" s="137" t="s">
        <v>5</v>
      </c>
      <c r="U211" s="40" t="s">
        <v>40</v>
      </c>
      <c r="V211" s="138">
        <v>0.34799999999999998</v>
      </c>
      <c r="W211" s="138">
        <f t="shared" si="41"/>
        <v>228.12617999999998</v>
      </c>
      <c r="X211" s="138">
        <v>1.0240000000000001E-2</v>
      </c>
      <c r="Y211" s="138">
        <f t="shared" si="42"/>
        <v>6.7126784000000006</v>
      </c>
      <c r="Z211" s="138">
        <v>0</v>
      </c>
      <c r="AA211" s="139">
        <f t="shared" si="43"/>
        <v>0</v>
      </c>
      <c r="AR211" s="18" t="s">
        <v>148</v>
      </c>
      <c r="AT211" s="18" t="s">
        <v>144</v>
      </c>
      <c r="AU211" s="18" t="s">
        <v>149</v>
      </c>
      <c r="AY211" s="18" t="s">
        <v>142</v>
      </c>
      <c r="BE211" s="140">
        <f t="shared" si="44"/>
        <v>0</v>
      </c>
      <c r="BF211" s="140">
        <f t="shared" si="45"/>
        <v>0</v>
      </c>
      <c r="BG211" s="140">
        <f t="shared" si="46"/>
        <v>0</v>
      </c>
      <c r="BH211" s="140">
        <f t="shared" si="47"/>
        <v>0</v>
      </c>
      <c r="BI211" s="140">
        <f t="shared" si="48"/>
        <v>0</v>
      </c>
      <c r="BJ211" s="18" t="s">
        <v>149</v>
      </c>
      <c r="BK211" s="140">
        <f t="shared" si="49"/>
        <v>0</v>
      </c>
      <c r="BL211" s="18" t="s">
        <v>148</v>
      </c>
      <c r="BM211" s="18" t="s">
        <v>419</v>
      </c>
    </row>
    <row r="212" spans="2:65" s="1" customFormat="1" ht="25.5" customHeight="1">
      <c r="B212" s="131"/>
      <c r="C212" s="132" t="s">
        <v>420</v>
      </c>
      <c r="D212" s="132" t="s">
        <v>144</v>
      </c>
      <c r="E212" s="133" t="s">
        <v>421</v>
      </c>
      <c r="F212" s="209" t="s">
        <v>422</v>
      </c>
      <c r="G212" s="209"/>
      <c r="H212" s="209"/>
      <c r="I212" s="209"/>
      <c r="J212" s="134" t="s">
        <v>217</v>
      </c>
      <c r="K212" s="135">
        <v>655.53499999999997</v>
      </c>
      <c r="L212" s="210"/>
      <c r="M212" s="210"/>
      <c r="N212" s="210">
        <f t="shared" si="40"/>
        <v>0</v>
      </c>
      <c r="O212" s="210"/>
      <c r="P212" s="210"/>
      <c r="Q212" s="210"/>
      <c r="R212" s="136"/>
      <c r="T212" s="137" t="s">
        <v>5</v>
      </c>
      <c r="U212" s="40" t="s">
        <v>40</v>
      </c>
      <c r="V212" s="138">
        <v>0</v>
      </c>
      <c r="W212" s="138">
        <f t="shared" si="41"/>
        <v>0</v>
      </c>
      <c r="X212" s="138">
        <v>7.8750000000000003E-5</v>
      </c>
      <c r="Y212" s="138">
        <f t="shared" si="42"/>
        <v>5.1623381250000003E-2</v>
      </c>
      <c r="Z212" s="138">
        <v>0</v>
      </c>
      <c r="AA212" s="139">
        <f t="shared" si="43"/>
        <v>0</v>
      </c>
      <c r="AR212" s="18" t="s">
        <v>148</v>
      </c>
      <c r="AT212" s="18" t="s">
        <v>144</v>
      </c>
      <c r="AU212" s="18" t="s">
        <v>149</v>
      </c>
      <c r="AY212" s="18" t="s">
        <v>142</v>
      </c>
      <c r="BE212" s="140">
        <f t="shared" si="44"/>
        <v>0</v>
      </c>
      <c r="BF212" s="140">
        <f t="shared" si="45"/>
        <v>0</v>
      </c>
      <c r="BG212" s="140">
        <f t="shared" si="46"/>
        <v>0</v>
      </c>
      <c r="BH212" s="140">
        <f t="shared" si="47"/>
        <v>0</v>
      </c>
      <c r="BI212" s="140">
        <f t="shared" si="48"/>
        <v>0</v>
      </c>
      <c r="BJ212" s="18" t="s">
        <v>149</v>
      </c>
      <c r="BK212" s="140">
        <f t="shared" si="49"/>
        <v>0</v>
      </c>
      <c r="BL212" s="18" t="s">
        <v>148</v>
      </c>
      <c r="BM212" s="18" t="s">
        <v>423</v>
      </c>
    </row>
    <row r="213" spans="2:65" s="1" customFormat="1" ht="25.5" customHeight="1">
      <c r="B213" s="131"/>
      <c r="C213" s="132" t="s">
        <v>424</v>
      </c>
      <c r="D213" s="132" t="s">
        <v>144</v>
      </c>
      <c r="E213" s="133" t="s">
        <v>425</v>
      </c>
      <c r="F213" s="209" t="s">
        <v>426</v>
      </c>
      <c r="G213" s="209"/>
      <c r="H213" s="209"/>
      <c r="I213" s="209"/>
      <c r="J213" s="134" t="s">
        <v>217</v>
      </c>
      <c r="K213" s="135">
        <v>200.578</v>
      </c>
      <c r="L213" s="210"/>
      <c r="M213" s="210"/>
      <c r="N213" s="210">
        <f t="shared" si="40"/>
        <v>0</v>
      </c>
      <c r="O213" s="210"/>
      <c r="P213" s="210"/>
      <c r="Q213" s="210"/>
      <c r="R213" s="136"/>
      <c r="T213" s="137" t="s">
        <v>5</v>
      </c>
      <c r="U213" s="40" t="s">
        <v>40</v>
      </c>
      <c r="V213" s="138">
        <v>0.111</v>
      </c>
      <c r="W213" s="138">
        <f t="shared" si="41"/>
        <v>22.264158000000002</v>
      </c>
      <c r="X213" s="138">
        <v>5.11E-3</v>
      </c>
      <c r="Y213" s="138">
        <f t="shared" si="42"/>
        <v>1.02495358</v>
      </c>
      <c r="Z213" s="138">
        <v>0</v>
      </c>
      <c r="AA213" s="139">
        <f t="shared" si="43"/>
        <v>0</v>
      </c>
      <c r="AR213" s="18" t="s">
        <v>148</v>
      </c>
      <c r="AT213" s="18" t="s">
        <v>144</v>
      </c>
      <c r="AU213" s="18" t="s">
        <v>149</v>
      </c>
      <c r="AY213" s="18" t="s">
        <v>142</v>
      </c>
      <c r="BE213" s="140">
        <f t="shared" si="44"/>
        <v>0</v>
      </c>
      <c r="BF213" s="140">
        <f t="shared" si="45"/>
        <v>0</v>
      </c>
      <c r="BG213" s="140">
        <f t="shared" si="46"/>
        <v>0</v>
      </c>
      <c r="BH213" s="140">
        <f t="shared" si="47"/>
        <v>0</v>
      </c>
      <c r="BI213" s="140">
        <f t="shared" si="48"/>
        <v>0</v>
      </c>
      <c r="BJ213" s="18" t="s">
        <v>149</v>
      </c>
      <c r="BK213" s="140">
        <f t="shared" si="49"/>
        <v>0</v>
      </c>
      <c r="BL213" s="18" t="s">
        <v>148</v>
      </c>
      <c r="BM213" s="18" t="s">
        <v>427</v>
      </c>
    </row>
    <row r="214" spans="2:65" s="1" customFormat="1" ht="25.5" customHeight="1">
      <c r="B214" s="131"/>
      <c r="C214" s="132" t="s">
        <v>428</v>
      </c>
      <c r="D214" s="132" t="s">
        <v>144</v>
      </c>
      <c r="E214" s="133" t="s">
        <v>429</v>
      </c>
      <c r="F214" s="209" t="s">
        <v>430</v>
      </c>
      <c r="G214" s="209"/>
      <c r="H214" s="209"/>
      <c r="I214" s="209"/>
      <c r="J214" s="134" t="s">
        <v>217</v>
      </c>
      <c r="K214" s="135">
        <v>177.84399999999999</v>
      </c>
      <c r="L214" s="210"/>
      <c r="M214" s="210"/>
      <c r="N214" s="210">
        <f t="shared" si="40"/>
        <v>0</v>
      </c>
      <c r="O214" s="210"/>
      <c r="P214" s="210"/>
      <c r="Q214" s="210"/>
      <c r="R214" s="136"/>
      <c r="T214" s="137" t="s">
        <v>5</v>
      </c>
      <c r="U214" s="40" t="s">
        <v>40</v>
      </c>
      <c r="V214" s="138">
        <v>0.15228</v>
      </c>
      <c r="W214" s="138">
        <f t="shared" si="41"/>
        <v>27.08208432</v>
      </c>
      <c r="X214" s="138">
        <v>1.3600000000000001E-3</v>
      </c>
      <c r="Y214" s="138">
        <f t="shared" si="42"/>
        <v>0.24186784</v>
      </c>
      <c r="Z214" s="138">
        <v>0</v>
      </c>
      <c r="AA214" s="139">
        <f t="shared" si="43"/>
        <v>0</v>
      </c>
      <c r="AR214" s="18" t="s">
        <v>148</v>
      </c>
      <c r="AT214" s="18" t="s">
        <v>144</v>
      </c>
      <c r="AU214" s="18" t="s">
        <v>149</v>
      </c>
      <c r="AY214" s="18" t="s">
        <v>142</v>
      </c>
      <c r="BE214" s="140">
        <f t="shared" si="44"/>
        <v>0</v>
      </c>
      <c r="BF214" s="140">
        <f t="shared" si="45"/>
        <v>0</v>
      </c>
      <c r="BG214" s="140">
        <f t="shared" si="46"/>
        <v>0</v>
      </c>
      <c r="BH214" s="140">
        <f t="shared" si="47"/>
        <v>0</v>
      </c>
      <c r="BI214" s="140">
        <f t="shared" si="48"/>
        <v>0</v>
      </c>
      <c r="BJ214" s="18" t="s">
        <v>149</v>
      </c>
      <c r="BK214" s="140">
        <f t="shared" si="49"/>
        <v>0</v>
      </c>
      <c r="BL214" s="18" t="s">
        <v>148</v>
      </c>
      <c r="BM214" s="18" t="s">
        <v>431</v>
      </c>
    </row>
    <row r="215" spans="2:65" s="1" customFormat="1" ht="25.5" customHeight="1">
      <c r="B215" s="131"/>
      <c r="C215" s="132" t="s">
        <v>432</v>
      </c>
      <c r="D215" s="132" t="s">
        <v>144</v>
      </c>
      <c r="E215" s="133" t="s">
        <v>433</v>
      </c>
      <c r="F215" s="209" t="s">
        <v>434</v>
      </c>
      <c r="G215" s="209"/>
      <c r="H215" s="209"/>
      <c r="I215" s="209"/>
      <c r="J215" s="134" t="s">
        <v>217</v>
      </c>
      <c r="K215" s="135">
        <v>177.84399999999999</v>
      </c>
      <c r="L215" s="210"/>
      <c r="M215" s="210"/>
      <c r="N215" s="210">
        <f t="shared" si="40"/>
        <v>0</v>
      </c>
      <c r="O215" s="210"/>
      <c r="P215" s="210"/>
      <c r="Q215" s="210"/>
      <c r="R215" s="136"/>
      <c r="T215" s="137" t="s">
        <v>5</v>
      </c>
      <c r="U215" s="40" t="s">
        <v>40</v>
      </c>
      <c r="V215" s="138">
        <v>0.4486</v>
      </c>
      <c r="W215" s="138">
        <f t="shared" si="41"/>
        <v>79.780818400000001</v>
      </c>
      <c r="X215" s="138">
        <v>2.8999999999999998E-3</v>
      </c>
      <c r="Y215" s="138">
        <f t="shared" si="42"/>
        <v>0.51574759999999997</v>
      </c>
      <c r="Z215" s="138">
        <v>0</v>
      </c>
      <c r="AA215" s="139">
        <f t="shared" si="43"/>
        <v>0</v>
      </c>
      <c r="AR215" s="18" t="s">
        <v>148</v>
      </c>
      <c r="AT215" s="18" t="s">
        <v>144</v>
      </c>
      <c r="AU215" s="18" t="s">
        <v>149</v>
      </c>
      <c r="AY215" s="18" t="s">
        <v>142</v>
      </c>
      <c r="BE215" s="140">
        <f t="shared" si="44"/>
        <v>0</v>
      </c>
      <c r="BF215" s="140">
        <f t="shared" si="45"/>
        <v>0</v>
      </c>
      <c r="BG215" s="140">
        <f t="shared" si="46"/>
        <v>0</v>
      </c>
      <c r="BH215" s="140">
        <f t="shared" si="47"/>
        <v>0</v>
      </c>
      <c r="BI215" s="140">
        <f t="shared" si="48"/>
        <v>0</v>
      </c>
      <c r="BJ215" s="18" t="s">
        <v>149</v>
      </c>
      <c r="BK215" s="140">
        <f t="shared" si="49"/>
        <v>0</v>
      </c>
      <c r="BL215" s="18" t="s">
        <v>148</v>
      </c>
      <c r="BM215" s="18" t="s">
        <v>435</v>
      </c>
    </row>
    <row r="216" spans="2:65" s="1" customFormat="1" ht="25.5" customHeight="1">
      <c r="B216" s="131"/>
      <c r="C216" s="132" t="s">
        <v>436</v>
      </c>
      <c r="D216" s="132" t="s">
        <v>144</v>
      </c>
      <c r="E216" s="133" t="s">
        <v>437</v>
      </c>
      <c r="F216" s="209" t="s">
        <v>438</v>
      </c>
      <c r="G216" s="209"/>
      <c r="H216" s="209"/>
      <c r="I216" s="209"/>
      <c r="J216" s="134" t="s">
        <v>217</v>
      </c>
      <c r="K216" s="135">
        <v>337.72800000000001</v>
      </c>
      <c r="L216" s="210"/>
      <c r="M216" s="210"/>
      <c r="N216" s="210">
        <f t="shared" si="40"/>
        <v>0</v>
      </c>
      <c r="O216" s="210"/>
      <c r="P216" s="210"/>
      <c r="Q216" s="210"/>
      <c r="R216" s="136"/>
      <c r="T216" s="137" t="s">
        <v>5</v>
      </c>
      <c r="U216" s="40" t="s">
        <v>40</v>
      </c>
      <c r="V216" s="138">
        <v>9.1999999999999998E-2</v>
      </c>
      <c r="W216" s="138">
        <f t="shared" si="41"/>
        <v>31.070976000000002</v>
      </c>
      <c r="X216" s="138">
        <v>1.3600000000000001E-3</v>
      </c>
      <c r="Y216" s="138">
        <f t="shared" si="42"/>
        <v>0.45931008000000006</v>
      </c>
      <c r="Z216" s="138">
        <v>0</v>
      </c>
      <c r="AA216" s="139">
        <f t="shared" si="43"/>
        <v>0</v>
      </c>
      <c r="AR216" s="18" t="s">
        <v>148</v>
      </c>
      <c r="AT216" s="18" t="s">
        <v>144</v>
      </c>
      <c r="AU216" s="18" t="s">
        <v>149</v>
      </c>
      <c r="AY216" s="18" t="s">
        <v>142</v>
      </c>
      <c r="BE216" s="140">
        <f t="shared" si="44"/>
        <v>0</v>
      </c>
      <c r="BF216" s="140">
        <f t="shared" si="45"/>
        <v>0</v>
      </c>
      <c r="BG216" s="140">
        <f t="shared" si="46"/>
        <v>0</v>
      </c>
      <c r="BH216" s="140">
        <f t="shared" si="47"/>
        <v>0</v>
      </c>
      <c r="BI216" s="140">
        <f t="shared" si="48"/>
        <v>0</v>
      </c>
      <c r="BJ216" s="18" t="s">
        <v>149</v>
      </c>
      <c r="BK216" s="140">
        <f t="shared" si="49"/>
        <v>0</v>
      </c>
      <c r="BL216" s="18" t="s">
        <v>148</v>
      </c>
      <c r="BM216" s="18" t="s">
        <v>439</v>
      </c>
    </row>
    <row r="217" spans="2:65" s="1" customFormat="1" ht="25.5" customHeight="1">
      <c r="B217" s="131"/>
      <c r="C217" s="132" t="s">
        <v>440</v>
      </c>
      <c r="D217" s="132" t="s">
        <v>144</v>
      </c>
      <c r="E217" s="133" t="s">
        <v>441</v>
      </c>
      <c r="F217" s="209" t="s">
        <v>442</v>
      </c>
      <c r="G217" s="209"/>
      <c r="H217" s="209"/>
      <c r="I217" s="209"/>
      <c r="J217" s="134" t="s">
        <v>217</v>
      </c>
      <c r="K217" s="135">
        <v>308.91399999999999</v>
      </c>
      <c r="L217" s="210"/>
      <c r="M217" s="210"/>
      <c r="N217" s="210">
        <f t="shared" si="40"/>
        <v>0</v>
      </c>
      <c r="O217" s="210"/>
      <c r="P217" s="210"/>
      <c r="Q217" s="210"/>
      <c r="R217" s="136"/>
      <c r="T217" s="137" t="s">
        <v>5</v>
      </c>
      <c r="U217" s="40" t="s">
        <v>40</v>
      </c>
      <c r="V217" s="138">
        <v>0.35899999999999999</v>
      </c>
      <c r="W217" s="138">
        <f t="shared" si="41"/>
        <v>110.90012599999999</v>
      </c>
      <c r="X217" s="138">
        <v>2.8999999999999998E-3</v>
      </c>
      <c r="Y217" s="138">
        <f t="shared" si="42"/>
        <v>0.89585059999999994</v>
      </c>
      <c r="Z217" s="138">
        <v>0</v>
      </c>
      <c r="AA217" s="139">
        <f t="shared" si="43"/>
        <v>0</v>
      </c>
      <c r="AR217" s="18" t="s">
        <v>148</v>
      </c>
      <c r="AT217" s="18" t="s">
        <v>144</v>
      </c>
      <c r="AU217" s="18" t="s">
        <v>149</v>
      </c>
      <c r="AY217" s="18" t="s">
        <v>142</v>
      </c>
      <c r="BE217" s="140">
        <f t="shared" si="44"/>
        <v>0</v>
      </c>
      <c r="BF217" s="140">
        <f t="shared" si="45"/>
        <v>0</v>
      </c>
      <c r="BG217" s="140">
        <f t="shared" si="46"/>
        <v>0</v>
      </c>
      <c r="BH217" s="140">
        <f t="shared" si="47"/>
        <v>0</v>
      </c>
      <c r="BI217" s="140">
        <f t="shared" si="48"/>
        <v>0</v>
      </c>
      <c r="BJ217" s="18" t="s">
        <v>149</v>
      </c>
      <c r="BK217" s="140">
        <f t="shared" si="49"/>
        <v>0</v>
      </c>
      <c r="BL217" s="18" t="s">
        <v>148</v>
      </c>
      <c r="BM217" s="18" t="s">
        <v>443</v>
      </c>
    </row>
    <row r="218" spans="2:65" s="1" customFormat="1" ht="25.5" customHeight="1">
      <c r="B218" s="131"/>
      <c r="C218" s="132" t="s">
        <v>444</v>
      </c>
      <c r="D218" s="132" t="s">
        <v>144</v>
      </c>
      <c r="E218" s="133" t="s">
        <v>445</v>
      </c>
      <c r="F218" s="209" t="s">
        <v>446</v>
      </c>
      <c r="G218" s="209"/>
      <c r="H218" s="209"/>
      <c r="I218" s="209"/>
      <c r="J218" s="134" t="s">
        <v>217</v>
      </c>
      <c r="K218" s="135">
        <v>28.814</v>
      </c>
      <c r="L218" s="210"/>
      <c r="M218" s="210"/>
      <c r="N218" s="210">
        <f t="shared" si="40"/>
        <v>0</v>
      </c>
      <c r="O218" s="210"/>
      <c r="P218" s="210"/>
      <c r="Q218" s="210"/>
      <c r="R218" s="136"/>
      <c r="T218" s="137" t="s">
        <v>5</v>
      </c>
      <c r="U218" s="40" t="s">
        <v>40</v>
      </c>
      <c r="V218" s="138">
        <v>0.378</v>
      </c>
      <c r="W218" s="138">
        <f t="shared" si="41"/>
        <v>10.891692000000001</v>
      </c>
      <c r="X218" s="138">
        <v>4.1799999999999997E-3</v>
      </c>
      <c r="Y218" s="138">
        <f t="shared" si="42"/>
        <v>0.12044252</v>
      </c>
      <c r="Z218" s="138">
        <v>0</v>
      </c>
      <c r="AA218" s="139">
        <f t="shared" si="43"/>
        <v>0</v>
      </c>
      <c r="AR218" s="18" t="s">
        <v>148</v>
      </c>
      <c r="AT218" s="18" t="s">
        <v>144</v>
      </c>
      <c r="AU218" s="18" t="s">
        <v>149</v>
      </c>
      <c r="AY218" s="18" t="s">
        <v>142</v>
      </c>
      <c r="BE218" s="140">
        <f t="shared" si="44"/>
        <v>0</v>
      </c>
      <c r="BF218" s="140">
        <f t="shared" si="45"/>
        <v>0</v>
      </c>
      <c r="BG218" s="140">
        <f t="shared" si="46"/>
        <v>0</v>
      </c>
      <c r="BH218" s="140">
        <f t="shared" si="47"/>
        <v>0</v>
      </c>
      <c r="BI218" s="140">
        <f t="shared" si="48"/>
        <v>0</v>
      </c>
      <c r="BJ218" s="18" t="s">
        <v>149</v>
      </c>
      <c r="BK218" s="140">
        <f t="shared" si="49"/>
        <v>0</v>
      </c>
      <c r="BL218" s="18" t="s">
        <v>148</v>
      </c>
      <c r="BM218" s="18" t="s">
        <v>447</v>
      </c>
    </row>
    <row r="219" spans="2:65" s="1" customFormat="1" ht="25.5" customHeight="1">
      <c r="B219" s="131"/>
      <c r="C219" s="132" t="s">
        <v>448</v>
      </c>
      <c r="D219" s="132" t="s">
        <v>144</v>
      </c>
      <c r="E219" s="133" t="s">
        <v>449</v>
      </c>
      <c r="F219" s="209" t="s">
        <v>450</v>
      </c>
      <c r="G219" s="209"/>
      <c r="H219" s="209"/>
      <c r="I219" s="209"/>
      <c r="J219" s="134" t="s">
        <v>217</v>
      </c>
      <c r="K219" s="135">
        <v>19.2</v>
      </c>
      <c r="L219" s="210"/>
      <c r="M219" s="210"/>
      <c r="N219" s="210">
        <f t="shared" si="40"/>
        <v>0</v>
      </c>
      <c r="O219" s="210"/>
      <c r="P219" s="210"/>
      <c r="Q219" s="210"/>
      <c r="R219" s="136"/>
      <c r="T219" s="137" t="s">
        <v>5</v>
      </c>
      <c r="U219" s="40" t="s">
        <v>40</v>
      </c>
      <c r="V219" s="138">
        <v>0.11118</v>
      </c>
      <c r="W219" s="138">
        <f t="shared" si="41"/>
        <v>2.1346560000000001</v>
      </c>
      <c r="X219" s="138">
        <v>5.11E-3</v>
      </c>
      <c r="Y219" s="138">
        <f t="shared" si="42"/>
        <v>9.8111999999999991E-2</v>
      </c>
      <c r="Z219" s="138">
        <v>0</v>
      </c>
      <c r="AA219" s="139">
        <f t="shared" si="43"/>
        <v>0</v>
      </c>
      <c r="AR219" s="18" t="s">
        <v>148</v>
      </c>
      <c r="AT219" s="18" t="s">
        <v>144</v>
      </c>
      <c r="AU219" s="18" t="s">
        <v>149</v>
      </c>
      <c r="AY219" s="18" t="s">
        <v>142</v>
      </c>
      <c r="BE219" s="140">
        <f t="shared" si="44"/>
        <v>0</v>
      </c>
      <c r="BF219" s="140">
        <f t="shared" si="45"/>
        <v>0</v>
      </c>
      <c r="BG219" s="140">
        <f t="shared" si="46"/>
        <v>0</v>
      </c>
      <c r="BH219" s="140">
        <f t="shared" si="47"/>
        <v>0</v>
      </c>
      <c r="BI219" s="140">
        <f t="shared" si="48"/>
        <v>0</v>
      </c>
      <c r="BJ219" s="18" t="s">
        <v>149</v>
      </c>
      <c r="BK219" s="140">
        <f t="shared" si="49"/>
        <v>0</v>
      </c>
      <c r="BL219" s="18" t="s">
        <v>148</v>
      </c>
      <c r="BM219" s="18" t="s">
        <v>451</v>
      </c>
    </row>
    <row r="220" spans="2:65" s="1" customFormat="1" ht="25.5" customHeight="1">
      <c r="B220" s="131"/>
      <c r="C220" s="132" t="s">
        <v>452</v>
      </c>
      <c r="D220" s="132" t="s">
        <v>144</v>
      </c>
      <c r="E220" s="133" t="s">
        <v>453</v>
      </c>
      <c r="F220" s="209" t="s">
        <v>454</v>
      </c>
      <c r="G220" s="209"/>
      <c r="H220" s="209"/>
      <c r="I220" s="209"/>
      <c r="J220" s="134" t="s">
        <v>217</v>
      </c>
      <c r="K220" s="135">
        <v>486.75799999999998</v>
      </c>
      <c r="L220" s="210"/>
      <c r="M220" s="210"/>
      <c r="N220" s="210">
        <f t="shared" si="40"/>
        <v>0</v>
      </c>
      <c r="O220" s="210"/>
      <c r="P220" s="210"/>
      <c r="Q220" s="210"/>
      <c r="R220" s="136"/>
      <c r="T220" s="137" t="s">
        <v>5</v>
      </c>
      <c r="U220" s="40" t="s">
        <v>40</v>
      </c>
      <c r="V220" s="138">
        <v>3.1E-2</v>
      </c>
      <c r="W220" s="138">
        <f t="shared" si="41"/>
        <v>15.089497999999999</v>
      </c>
      <c r="X220" s="138">
        <v>0</v>
      </c>
      <c r="Y220" s="138">
        <f t="shared" si="42"/>
        <v>0</v>
      </c>
      <c r="Z220" s="138">
        <v>0</v>
      </c>
      <c r="AA220" s="139">
        <f t="shared" si="43"/>
        <v>0</v>
      </c>
      <c r="AR220" s="18" t="s">
        <v>148</v>
      </c>
      <c r="AT220" s="18" t="s">
        <v>144</v>
      </c>
      <c r="AU220" s="18" t="s">
        <v>149</v>
      </c>
      <c r="AY220" s="18" t="s">
        <v>142</v>
      </c>
      <c r="BE220" s="140">
        <f t="shared" si="44"/>
        <v>0</v>
      </c>
      <c r="BF220" s="140">
        <f t="shared" si="45"/>
        <v>0</v>
      </c>
      <c r="BG220" s="140">
        <f t="shared" si="46"/>
        <v>0</v>
      </c>
      <c r="BH220" s="140">
        <f t="shared" si="47"/>
        <v>0</v>
      </c>
      <c r="BI220" s="140">
        <f t="shared" si="48"/>
        <v>0</v>
      </c>
      <c r="BJ220" s="18" t="s">
        <v>149</v>
      </c>
      <c r="BK220" s="140">
        <f t="shared" si="49"/>
        <v>0</v>
      </c>
      <c r="BL220" s="18" t="s">
        <v>148</v>
      </c>
      <c r="BM220" s="18" t="s">
        <v>455</v>
      </c>
    </row>
    <row r="221" spans="2:65" s="1" customFormat="1" ht="38.25" customHeight="1">
      <c r="B221" s="131"/>
      <c r="C221" s="132" t="s">
        <v>456</v>
      </c>
      <c r="D221" s="132" t="s">
        <v>144</v>
      </c>
      <c r="E221" s="133" t="s">
        <v>457</v>
      </c>
      <c r="F221" s="209" t="s">
        <v>458</v>
      </c>
      <c r="G221" s="209"/>
      <c r="H221" s="209"/>
      <c r="I221" s="209"/>
      <c r="J221" s="134" t="s">
        <v>217</v>
      </c>
      <c r="K221" s="154">
        <v>96.045000000000002</v>
      </c>
      <c r="L221" s="210"/>
      <c r="M221" s="210"/>
      <c r="N221" s="210">
        <f t="shared" si="40"/>
        <v>0</v>
      </c>
      <c r="O221" s="210"/>
      <c r="P221" s="210"/>
      <c r="Q221" s="210"/>
      <c r="R221" s="136"/>
      <c r="T221" s="137" t="s">
        <v>5</v>
      </c>
      <c r="U221" s="40" t="s">
        <v>40</v>
      </c>
      <c r="V221" s="138">
        <v>0.79266999999999999</v>
      </c>
      <c r="W221" s="138">
        <f t="shared" si="41"/>
        <v>76.131990149999993</v>
      </c>
      <c r="X221" s="138">
        <v>1.1730000000000001E-2</v>
      </c>
      <c r="Y221" s="138">
        <f t="shared" si="42"/>
        <v>1.1266078500000001</v>
      </c>
      <c r="Z221" s="138">
        <v>0</v>
      </c>
      <c r="AA221" s="139">
        <f t="shared" si="43"/>
        <v>0</v>
      </c>
      <c r="AR221" s="18" t="s">
        <v>148</v>
      </c>
      <c r="AT221" s="18" t="s">
        <v>144</v>
      </c>
      <c r="AU221" s="18" t="s">
        <v>149</v>
      </c>
      <c r="AY221" s="18" t="s">
        <v>142</v>
      </c>
      <c r="BE221" s="140">
        <f t="shared" si="44"/>
        <v>0</v>
      </c>
      <c r="BF221" s="140">
        <f t="shared" si="45"/>
        <v>0</v>
      </c>
      <c r="BG221" s="140">
        <f t="shared" si="46"/>
        <v>0</v>
      </c>
      <c r="BH221" s="140">
        <f t="shared" si="47"/>
        <v>0</v>
      </c>
      <c r="BI221" s="140">
        <f t="shared" si="48"/>
        <v>0</v>
      </c>
      <c r="BJ221" s="18" t="s">
        <v>149</v>
      </c>
      <c r="BK221" s="140">
        <f t="shared" si="49"/>
        <v>0</v>
      </c>
      <c r="BL221" s="18" t="s">
        <v>148</v>
      </c>
      <c r="BM221" s="18" t="s">
        <v>459</v>
      </c>
    </row>
    <row r="222" spans="2:65" s="1" customFormat="1" ht="25.5" customHeight="1">
      <c r="B222" s="131"/>
      <c r="C222" s="132" t="s">
        <v>460</v>
      </c>
      <c r="D222" s="132" t="s">
        <v>144</v>
      </c>
      <c r="E222" s="133" t="s">
        <v>461</v>
      </c>
      <c r="F222" s="209" t="s">
        <v>462</v>
      </c>
      <c r="G222" s="209"/>
      <c r="H222" s="209"/>
      <c r="I222" s="209"/>
      <c r="J222" s="134" t="s">
        <v>217</v>
      </c>
      <c r="K222" s="154">
        <v>299.36399999999998</v>
      </c>
      <c r="L222" s="210"/>
      <c r="M222" s="210"/>
      <c r="N222" s="210">
        <f t="shared" si="40"/>
        <v>0</v>
      </c>
      <c r="O222" s="210"/>
      <c r="P222" s="210"/>
      <c r="Q222" s="210"/>
      <c r="R222" s="136"/>
      <c r="T222" s="137" t="s">
        <v>5</v>
      </c>
      <c r="U222" s="40" t="s">
        <v>40</v>
      </c>
      <c r="V222" s="138">
        <v>0.91832000000000003</v>
      </c>
      <c r="W222" s="138">
        <f t="shared" si="41"/>
        <v>274.91194847999998</v>
      </c>
      <c r="X222" s="138">
        <v>2.759E-2</v>
      </c>
      <c r="Y222" s="138">
        <f t="shared" si="42"/>
        <v>8.2594527599999985</v>
      </c>
      <c r="Z222" s="138">
        <v>0</v>
      </c>
      <c r="AA222" s="139">
        <f t="shared" si="43"/>
        <v>0</v>
      </c>
      <c r="AR222" s="18" t="s">
        <v>148</v>
      </c>
      <c r="AT222" s="18" t="s">
        <v>144</v>
      </c>
      <c r="AU222" s="18" t="s">
        <v>149</v>
      </c>
      <c r="AY222" s="18" t="s">
        <v>142</v>
      </c>
      <c r="BE222" s="140">
        <f t="shared" si="44"/>
        <v>0</v>
      </c>
      <c r="BF222" s="140">
        <f t="shared" si="45"/>
        <v>0</v>
      </c>
      <c r="BG222" s="140">
        <f t="shared" si="46"/>
        <v>0</v>
      </c>
      <c r="BH222" s="140">
        <f t="shared" si="47"/>
        <v>0</v>
      </c>
      <c r="BI222" s="140">
        <f t="shared" si="48"/>
        <v>0</v>
      </c>
      <c r="BJ222" s="18" t="s">
        <v>149</v>
      </c>
      <c r="BK222" s="140">
        <f t="shared" si="49"/>
        <v>0</v>
      </c>
      <c r="BL222" s="18" t="s">
        <v>148</v>
      </c>
      <c r="BM222" s="18" t="s">
        <v>463</v>
      </c>
    </row>
    <row r="223" spans="2:65" s="1" customFormat="1" ht="38.25" customHeight="1">
      <c r="B223" s="131"/>
      <c r="C223" s="132" t="s">
        <v>464</v>
      </c>
      <c r="D223" s="132" t="s">
        <v>144</v>
      </c>
      <c r="E223" s="133" t="s">
        <v>465</v>
      </c>
      <c r="F223" s="209" t="s">
        <v>466</v>
      </c>
      <c r="G223" s="209"/>
      <c r="H223" s="209"/>
      <c r="I223" s="209"/>
      <c r="J223" s="134" t="s">
        <v>217</v>
      </c>
      <c r="K223" s="154">
        <v>177.84399999999999</v>
      </c>
      <c r="L223" s="210"/>
      <c r="M223" s="210"/>
      <c r="N223" s="210">
        <f t="shared" si="40"/>
        <v>0</v>
      </c>
      <c r="O223" s="210"/>
      <c r="P223" s="210"/>
      <c r="Q223" s="210"/>
      <c r="R223" s="136"/>
      <c r="T223" s="137" t="s">
        <v>5</v>
      </c>
      <c r="U223" s="40" t="s">
        <v>40</v>
      </c>
      <c r="V223" s="138">
        <v>1.0509999999999999</v>
      </c>
      <c r="W223" s="138">
        <f t="shared" si="41"/>
        <v>186.91404399999999</v>
      </c>
      <c r="X223" s="138">
        <v>1.976E-2</v>
      </c>
      <c r="Y223" s="138">
        <f t="shared" si="42"/>
        <v>3.5141974399999998</v>
      </c>
      <c r="Z223" s="138">
        <v>0</v>
      </c>
      <c r="AA223" s="139">
        <f t="shared" si="43"/>
        <v>0</v>
      </c>
      <c r="AR223" s="18" t="s">
        <v>148</v>
      </c>
      <c r="AT223" s="18" t="s">
        <v>144</v>
      </c>
      <c r="AU223" s="18" t="s">
        <v>149</v>
      </c>
      <c r="AY223" s="18" t="s">
        <v>142</v>
      </c>
      <c r="BE223" s="140">
        <f t="shared" si="44"/>
        <v>0</v>
      </c>
      <c r="BF223" s="140">
        <f t="shared" si="45"/>
        <v>0</v>
      </c>
      <c r="BG223" s="140">
        <f t="shared" si="46"/>
        <v>0</v>
      </c>
      <c r="BH223" s="140">
        <f t="shared" si="47"/>
        <v>0</v>
      </c>
      <c r="BI223" s="140">
        <f t="shared" si="48"/>
        <v>0</v>
      </c>
      <c r="BJ223" s="18" t="s">
        <v>149</v>
      </c>
      <c r="BK223" s="140">
        <f t="shared" si="49"/>
        <v>0</v>
      </c>
      <c r="BL223" s="18" t="s">
        <v>148</v>
      </c>
      <c r="BM223" s="18" t="s">
        <v>467</v>
      </c>
    </row>
    <row r="224" spans="2:65" s="1" customFormat="1" ht="25.5" customHeight="1">
      <c r="B224" s="131"/>
      <c r="C224" s="132" t="s">
        <v>468</v>
      </c>
      <c r="D224" s="132" t="s">
        <v>144</v>
      </c>
      <c r="E224" s="133" t="s">
        <v>469</v>
      </c>
      <c r="F224" s="209" t="s">
        <v>470</v>
      </c>
      <c r="G224" s="209"/>
      <c r="H224" s="209"/>
      <c r="I224" s="209"/>
      <c r="J224" s="134" t="s">
        <v>147</v>
      </c>
      <c r="K224" s="135">
        <v>35.4</v>
      </c>
      <c r="L224" s="210"/>
      <c r="M224" s="210"/>
      <c r="N224" s="210">
        <f t="shared" si="40"/>
        <v>0</v>
      </c>
      <c r="O224" s="210"/>
      <c r="P224" s="210"/>
      <c r="Q224" s="210"/>
      <c r="R224" s="136"/>
      <c r="T224" s="137" t="s">
        <v>5</v>
      </c>
      <c r="U224" s="40" t="s">
        <v>40</v>
      </c>
      <c r="V224" s="138">
        <v>2.5720000000000001</v>
      </c>
      <c r="W224" s="138">
        <f t="shared" si="41"/>
        <v>91.0488</v>
      </c>
      <c r="X224" s="138">
        <v>2.23543</v>
      </c>
      <c r="Y224" s="138">
        <f t="shared" si="42"/>
        <v>79.134221999999994</v>
      </c>
      <c r="Z224" s="138">
        <v>0</v>
      </c>
      <c r="AA224" s="139">
        <f t="shared" si="43"/>
        <v>0</v>
      </c>
      <c r="AR224" s="18" t="s">
        <v>148</v>
      </c>
      <c r="AT224" s="18" t="s">
        <v>144</v>
      </c>
      <c r="AU224" s="18" t="s">
        <v>149</v>
      </c>
      <c r="AY224" s="18" t="s">
        <v>142</v>
      </c>
      <c r="BE224" s="140">
        <f t="shared" si="44"/>
        <v>0</v>
      </c>
      <c r="BF224" s="140">
        <f t="shared" si="45"/>
        <v>0</v>
      </c>
      <c r="BG224" s="140">
        <f t="shared" si="46"/>
        <v>0</v>
      </c>
      <c r="BH224" s="140">
        <f t="shared" si="47"/>
        <v>0</v>
      </c>
      <c r="BI224" s="140">
        <f t="shared" si="48"/>
        <v>0</v>
      </c>
      <c r="BJ224" s="18" t="s">
        <v>149</v>
      </c>
      <c r="BK224" s="140">
        <f t="shared" si="49"/>
        <v>0</v>
      </c>
      <c r="BL224" s="18" t="s">
        <v>148</v>
      </c>
      <c r="BM224" s="18" t="s">
        <v>471</v>
      </c>
    </row>
    <row r="225" spans="2:65" s="1" customFormat="1" ht="38.25" customHeight="1">
      <c r="B225" s="131"/>
      <c r="C225" s="132" t="s">
        <v>472</v>
      </c>
      <c r="D225" s="132" t="s">
        <v>144</v>
      </c>
      <c r="E225" s="133" t="s">
        <v>473</v>
      </c>
      <c r="F225" s="209" t="s">
        <v>474</v>
      </c>
      <c r="G225" s="209"/>
      <c r="H225" s="209"/>
      <c r="I225" s="209"/>
      <c r="J225" s="134" t="s">
        <v>217</v>
      </c>
      <c r="K225" s="135">
        <v>339.25</v>
      </c>
      <c r="L225" s="210"/>
      <c r="M225" s="210"/>
      <c r="N225" s="210">
        <f t="shared" si="40"/>
        <v>0</v>
      </c>
      <c r="O225" s="210"/>
      <c r="P225" s="210"/>
      <c r="Q225" s="210"/>
      <c r="R225" s="136"/>
      <c r="T225" s="137" t="s">
        <v>5</v>
      </c>
      <c r="U225" s="40" t="s">
        <v>40</v>
      </c>
      <c r="V225" s="138">
        <v>0.04</v>
      </c>
      <c r="W225" s="138">
        <f t="shared" si="41"/>
        <v>13.57</v>
      </c>
      <c r="X225" s="138">
        <v>2.4499999999999999E-3</v>
      </c>
      <c r="Y225" s="138">
        <f t="shared" si="42"/>
        <v>0.83116250000000003</v>
      </c>
      <c r="Z225" s="138">
        <v>0</v>
      </c>
      <c r="AA225" s="139">
        <f t="shared" si="43"/>
        <v>0</v>
      </c>
      <c r="AR225" s="18" t="s">
        <v>148</v>
      </c>
      <c r="AT225" s="18" t="s">
        <v>144</v>
      </c>
      <c r="AU225" s="18" t="s">
        <v>149</v>
      </c>
      <c r="AY225" s="18" t="s">
        <v>142</v>
      </c>
      <c r="BE225" s="140">
        <f t="shared" si="44"/>
        <v>0</v>
      </c>
      <c r="BF225" s="140">
        <f t="shared" si="45"/>
        <v>0</v>
      </c>
      <c r="BG225" s="140">
        <f t="shared" si="46"/>
        <v>0</v>
      </c>
      <c r="BH225" s="140">
        <f t="shared" si="47"/>
        <v>0</v>
      </c>
      <c r="BI225" s="140">
        <f t="shared" si="48"/>
        <v>0</v>
      </c>
      <c r="BJ225" s="18" t="s">
        <v>149</v>
      </c>
      <c r="BK225" s="140">
        <f t="shared" si="49"/>
        <v>0</v>
      </c>
      <c r="BL225" s="18" t="s">
        <v>148</v>
      </c>
      <c r="BM225" s="18" t="s">
        <v>475</v>
      </c>
    </row>
    <row r="226" spans="2:65" s="1" customFormat="1" ht="25.5" customHeight="1">
      <c r="B226" s="131"/>
      <c r="C226" s="132" t="s">
        <v>476</v>
      </c>
      <c r="D226" s="132" t="s">
        <v>144</v>
      </c>
      <c r="E226" s="133" t="s">
        <v>477</v>
      </c>
      <c r="F226" s="209" t="s">
        <v>478</v>
      </c>
      <c r="G226" s="209"/>
      <c r="H226" s="209"/>
      <c r="I226" s="209"/>
      <c r="J226" s="134" t="s">
        <v>147</v>
      </c>
      <c r="K226" s="135">
        <v>2.758</v>
      </c>
      <c r="L226" s="210"/>
      <c r="M226" s="210"/>
      <c r="N226" s="210">
        <f t="shared" si="40"/>
        <v>0</v>
      </c>
      <c r="O226" s="210"/>
      <c r="P226" s="210"/>
      <c r="Q226" s="210"/>
      <c r="R226" s="136"/>
      <c r="T226" s="137" t="s">
        <v>5</v>
      </c>
      <c r="U226" s="40" t="s">
        <v>40</v>
      </c>
      <c r="V226" s="138">
        <v>2.0000900000000001</v>
      </c>
      <c r="W226" s="138">
        <f t="shared" si="41"/>
        <v>5.5162482200000005</v>
      </c>
      <c r="X226" s="138">
        <v>1.837</v>
      </c>
      <c r="Y226" s="138">
        <f t="shared" si="42"/>
        <v>5.066446</v>
      </c>
      <c r="Z226" s="138">
        <v>0</v>
      </c>
      <c r="AA226" s="139">
        <f t="shared" si="43"/>
        <v>0</v>
      </c>
      <c r="AR226" s="18" t="s">
        <v>148</v>
      </c>
      <c r="AT226" s="18" t="s">
        <v>144</v>
      </c>
      <c r="AU226" s="18" t="s">
        <v>149</v>
      </c>
      <c r="AY226" s="18" t="s">
        <v>142</v>
      </c>
      <c r="BE226" s="140">
        <f t="shared" si="44"/>
        <v>0</v>
      </c>
      <c r="BF226" s="140">
        <f t="shared" si="45"/>
        <v>0</v>
      </c>
      <c r="BG226" s="140">
        <f t="shared" si="46"/>
        <v>0</v>
      </c>
      <c r="BH226" s="140">
        <f t="shared" si="47"/>
        <v>0</v>
      </c>
      <c r="BI226" s="140">
        <f t="shared" si="48"/>
        <v>0</v>
      </c>
      <c r="BJ226" s="18" t="s">
        <v>149</v>
      </c>
      <c r="BK226" s="140">
        <f t="shared" si="49"/>
        <v>0</v>
      </c>
      <c r="BL226" s="18" t="s">
        <v>148</v>
      </c>
      <c r="BM226" s="18" t="s">
        <v>479</v>
      </c>
    </row>
    <row r="227" spans="2:65" s="1" customFormat="1" ht="38.25" customHeight="1">
      <c r="B227" s="131"/>
      <c r="C227" s="132" t="s">
        <v>480</v>
      </c>
      <c r="D227" s="132" t="s">
        <v>144</v>
      </c>
      <c r="E227" s="133" t="s">
        <v>481</v>
      </c>
      <c r="F227" s="209" t="s">
        <v>482</v>
      </c>
      <c r="G227" s="209"/>
      <c r="H227" s="209"/>
      <c r="I227" s="209"/>
      <c r="J227" s="134" t="s">
        <v>217</v>
      </c>
      <c r="K227" s="135">
        <v>371.7</v>
      </c>
      <c r="L227" s="210"/>
      <c r="M227" s="210"/>
      <c r="N227" s="210">
        <f t="shared" si="40"/>
        <v>0</v>
      </c>
      <c r="O227" s="210"/>
      <c r="P227" s="210"/>
      <c r="Q227" s="210"/>
      <c r="R227" s="136"/>
      <c r="T227" s="137" t="s">
        <v>5</v>
      </c>
      <c r="U227" s="40" t="s">
        <v>40</v>
      </c>
      <c r="V227" s="138">
        <v>0.42499999999999999</v>
      </c>
      <c r="W227" s="138">
        <f t="shared" si="41"/>
        <v>157.9725</v>
      </c>
      <c r="X227" s="138">
        <v>0.1236</v>
      </c>
      <c r="Y227" s="138">
        <f t="shared" si="42"/>
        <v>45.942119999999996</v>
      </c>
      <c r="Z227" s="138">
        <v>0</v>
      </c>
      <c r="AA227" s="139">
        <f t="shared" si="43"/>
        <v>0</v>
      </c>
      <c r="AR227" s="18" t="s">
        <v>148</v>
      </c>
      <c r="AT227" s="18" t="s">
        <v>144</v>
      </c>
      <c r="AU227" s="18" t="s">
        <v>149</v>
      </c>
      <c r="AY227" s="18" t="s">
        <v>142</v>
      </c>
      <c r="BE227" s="140">
        <f t="shared" si="44"/>
        <v>0</v>
      </c>
      <c r="BF227" s="140">
        <f t="shared" si="45"/>
        <v>0</v>
      </c>
      <c r="BG227" s="140">
        <f t="shared" si="46"/>
        <v>0</v>
      </c>
      <c r="BH227" s="140">
        <f t="shared" si="47"/>
        <v>0</v>
      </c>
      <c r="BI227" s="140">
        <f t="shared" si="48"/>
        <v>0</v>
      </c>
      <c r="BJ227" s="18" t="s">
        <v>149</v>
      </c>
      <c r="BK227" s="140">
        <f t="shared" si="49"/>
        <v>0</v>
      </c>
      <c r="BL227" s="18" t="s">
        <v>148</v>
      </c>
      <c r="BM227" s="18" t="s">
        <v>483</v>
      </c>
    </row>
    <row r="228" spans="2:65" s="1" customFormat="1" ht="25.5" customHeight="1">
      <c r="B228" s="131"/>
      <c r="C228" s="132" t="s">
        <v>484</v>
      </c>
      <c r="D228" s="132" t="s">
        <v>144</v>
      </c>
      <c r="E228" s="133" t="s">
        <v>485</v>
      </c>
      <c r="F228" s="209" t="s">
        <v>486</v>
      </c>
      <c r="G228" s="209"/>
      <c r="H228" s="209"/>
      <c r="I228" s="209"/>
      <c r="J228" s="134" t="s">
        <v>279</v>
      </c>
      <c r="K228" s="135">
        <v>5</v>
      </c>
      <c r="L228" s="210"/>
      <c r="M228" s="210"/>
      <c r="N228" s="210">
        <f t="shared" si="40"/>
        <v>0</v>
      </c>
      <c r="O228" s="210"/>
      <c r="P228" s="210"/>
      <c r="Q228" s="210"/>
      <c r="R228" s="136"/>
      <c r="T228" s="137" t="s">
        <v>5</v>
      </c>
      <c r="U228" s="40" t="s">
        <v>40</v>
      </c>
      <c r="V228" s="138">
        <v>3.0472899999999998</v>
      </c>
      <c r="W228" s="138">
        <f t="shared" si="41"/>
        <v>15.23645</v>
      </c>
      <c r="X228" s="138">
        <v>1.7500000000000002E-2</v>
      </c>
      <c r="Y228" s="138">
        <f t="shared" si="42"/>
        <v>8.7500000000000008E-2</v>
      </c>
      <c r="Z228" s="138">
        <v>0</v>
      </c>
      <c r="AA228" s="139">
        <f t="shared" si="43"/>
        <v>0</v>
      </c>
      <c r="AR228" s="18" t="s">
        <v>148</v>
      </c>
      <c r="AT228" s="18" t="s">
        <v>144</v>
      </c>
      <c r="AU228" s="18" t="s">
        <v>149</v>
      </c>
      <c r="AY228" s="18" t="s">
        <v>142</v>
      </c>
      <c r="BE228" s="140">
        <f t="shared" si="44"/>
        <v>0</v>
      </c>
      <c r="BF228" s="140">
        <f t="shared" si="45"/>
        <v>0</v>
      </c>
      <c r="BG228" s="140">
        <f t="shared" si="46"/>
        <v>0</v>
      </c>
      <c r="BH228" s="140">
        <f t="shared" si="47"/>
        <v>0</v>
      </c>
      <c r="BI228" s="140">
        <f t="shared" si="48"/>
        <v>0</v>
      </c>
      <c r="BJ228" s="18" t="s">
        <v>149</v>
      </c>
      <c r="BK228" s="140">
        <f t="shared" si="49"/>
        <v>0</v>
      </c>
      <c r="BL228" s="18" t="s">
        <v>148</v>
      </c>
      <c r="BM228" s="18" t="s">
        <v>487</v>
      </c>
    </row>
    <row r="229" spans="2:65" s="1" customFormat="1" ht="25.5" customHeight="1">
      <c r="B229" s="131"/>
      <c r="C229" s="132" t="s">
        <v>488</v>
      </c>
      <c r="D229" s="132" t="s">
        <v>144</v>
      </c>
      <c r="E229" s="133" t="s">
        <v>489</v>
      </c>
      <c r="F229" s="209" t="s">
        <v>490</v>
      </c>
      <c r="G229" s="209"/>
      <c r="H229" s="209"/>
      <c r="I229" s="209"/>
      <c r="J229" s="134" t="s">
        <v>279</v>
      </c>
      <c r="K229" s="135">
        <v>11</v>
      </c>
      <c r="L229" s="210"/>
      <c r="M229" s="210"/>
      <c r="N229" s="210">
        <f t="shared" si="40"/>
        <v>0</v>
      </c>
      <c r="O229" s="210"/>
      <c r="P229" s="210"/>
      <c r="Q229" s="210"/>
      <c r="R229" s="136"/>
      <c r="T229" s="137" t="s">
        <v>5</v>
      </c>
      <c r="U229" s="40" t="s">
        <v>40</v>
      </c>
      <c r="V229" s="138">
        <v>3.3029700000000002</v>
      </c>
      <c r="W229" s="138">
        <f t="shared" si="41"/>
        <v>36.33267</v>
      </c>
      <c r="X229" s="138">
        <v>5.092E-2</v>
      </c>
      <c r="Y229" s="138">
        <f t="shared" si="42"/>
        <v>0.56011999999999995</v>
      </c>
      <c r="Z229" s="138">
        <v>0</v>
      </c>
      <c r="AA229" s="139">
        <f t="shared" si="43"/>
        <v>0</v>
      </c>
      <c r="AR229" s="18" t="s">
        <v>148</v>
      </c>
      <c r="AT229" s="18" t="s">
        <v>144</v>
      </c>
      <c r="AU229" s="18" t="s">
        <v>149</v>
      </c>
      <c r="AY229" s="18" t="s">
        <v>142</v>
      </c>
      <c r="BE229" s="140">
        <f t="shared" si="44"/>
        <v>0</v>
      </c>
      <c r="BF229" s="140">
        <f t="shared" si="45"/>
        <v>0</v>
      </c>
      <c r="BG229" s="140">
        <f t="shared" si="46"/>
        <v>0</v>
      </c>
      <c r="BH229" s="140">
        <f t="shared" si="47"/>
        <v>0</v>
      </c>
      <c r="BI229" s="140">
        <f t="shared" si="48"/>
        <v>0</v>
      </c>
      <c r="BJ229" s="18" t="s">
        <v>149</v>
      </c>
      <c r="BK229" s="140">
        <f t="shared" si="49"/>
        <v>0</v>
      </c>
      <c r="BL229" s="18" t="s">
        <v>148</v>
      </c>
      <c r="BM229" s="18" t="s">
        <v>491</v>
      </c>
    </row>
    <row r="230" spans="2:65" s="1" customFormat="1" ht="16.5" customHeight="1">
      <c r="B230" s="131"/>
      <c r="C230" s="141" t="s">
        <v>492</v>
      </c>
      <c r="D230" s="141" t="s">
        <v>201</v>
      </c>
      <c r="E230" s="142" t="s">
        <v>493</v>
      </c>
      <c r="F230" s="211" t="s">
        <v>494</v>
      </c>
      <c r="G230" s="211"/>
      <c r="H230" s="211"/>
      <c r="I230" s="211"/>
      <c r="J230" s="143" t="s">
        <v>279</v>
      </c>
      <c r="K230" s="144">
        <v>1</v>
      </c>
      <c r="L230" s="212"/>
      <c r="M230" s="212"/>
      <c r="N230" s="212">
        <f t="shared" si="40"/>
        <v>0</v>
      </c>
      <c r="O230" s="210"/>
      <c r="P230" s="210"/>
      <c r="Q230" s="210"/>
      <c r="R230" s="136"/>
      <c r="T230" s="137" t="s">
        <v>5</v>
      </c>
      <c r="U230" s="40" t="s">
        <v>40</v>
      </c>
      <c r="V230" s="138">
        <v>0</v>
      </c>
      <c r="W230" s="138">
        <f t="shared" si="41"/>
        <v>0</v>
      </c>
      <c r="X230" s="138">
        <v>1.0500000000000001E-2</v>
      </c>
      <c r="Y230" s="138">
        <f t="shared" si="42"/>
        <v>1.0500000000000001E-2</v>
      </c>
      <c r="Z230" s="138">
        <v>0</v>
      </c>
      <c r="AA230" s="139">
        <f t="shared" si="43"/>
        <v>0</v>
      </c>
      <c r="AR230" s="18" t="s">
        <v>204</v>
      </c>
      <c r="AT230" s="18" t="s">
        <v>201</v>
      </c>
      <c r="AU230" s="18" t="s">
        <v>149</v>
      </c>
      <c r="AY230" s="18" t="s">
        <v>142</v>
      </c>
      <c r="BE230" s="140">
        <f t="shared" si="44"/>
        <v>0</v>
      </c>
      <c r="BF230" s="140">
        <f t="shared" si="45"/>
        <v>0</v>
      </c>
      <c r="BG230" s="140">
        <f t="shared" si="46"/>
        <v>0</v>
      </c>
      <c r="BH230" s="140">
        <f t="shared" si="47"/>
        <v>0</v>
      </c>
      <c r="BI230" s="140">
        <f t="shared" si="48"/>
        <v>0</v>
      </c>
      <c r="BJ230" s="18" t="s">
        <v>149</v>
      </c>
      <c r="BK230" s="140">
        <f t="shared" si="49"/>
        <v>0</v>
      </c>
      <c r="BL230" s="18" t="s">
        <v>148</v>
      </c>
      <c r="BM230" s="18" t="s">
        <v>495</v>
      </c>
    </row>
    <row r="231" spans="2:65" s="1" customFormat="1" ht="16.5" customHeight="1">
      <c r="B231" s="131"/>
      <c r="C231" s="141" t="s">
        <v>496</v>
      </c>
      <c r="D231" s="141" t="s">
        <v>201</v>
      </c>
      <c r="E231" s="142" t="s">
        <v>497</v>
      </c>
      <c r="F231" s="211" t="s">
        <v>498</v>
      </c>
      <c r="G231" s="211"/>
      <c r="H231" s="211"/>
      <c r="I231" s="211"/>
      <c r="J231" s="143" t="s">
        <v>279</v>
      </c>
      <c r="K231" s="144">
        <v>12</v>
      </c>
      <c r="L231" s="212"/>
      <c r="M231" s="212"/>
      <c r="N231" s="212">
        <f t="shared" si="40"/>
        <v>0</v>
      </c>
      <c r="O231" s="210"/>
      <c r="P231" s="210"/>
      <c r="Q231" s="210"/>
      <c r="R231" s="136"/>
      <c r="T231" s="137" t="s">
        <v>5</v>
      </c>
      <c r="U231" s="40" t="s">
        <v>40</v>
      </c>
      <c r="V231" s="138">
        <v>0</v>
      </c>
      <c r="W231" s="138">
        <f t="shared" si="41"/>
        <v>0</v>
      </c>
      <c r="X231" s="138">
        <v>1.1299999999999999E-2</v>
      </c>
      <c r="Y231" s="138">
        <f t="shared" si="42"/>
        <v>0.1356</v>
      </c>
      <c r="Z231" s="138">
        <v>0</v>
      </c>
      <c r="AA231" s="139">
        <f t="shared" si="43"/>
        <v>0</v>
      </c>
      <c r="AR231" s="18" t="s">
        <v>204</v>
      </c>
      <c r="AT231" s="18" t="s">
        <v>201</v>
      </c>
      <c r="AU231" s="18" t="s">
        <v>149</v>
      </c>
      <c r="AY231" s="18" t="s">
        <v>142</v>
      </c>
      <c r="BE231" s="140">
        <f t="shared" si="44"/>
        <v>0</v>
      </c>
      <c r="BF231" s="140">
        <f t="shared" si="45"/>
        <v>0</v>
      </c>
      <c r="BG231" s="140">
        <f t="shared" si="46"/>
        <v>0</v>
      </c>
      <c r="BH231" s="140">
        <f t="shared" si="47"/>
        <v>0</v>
      </c>
      <c r="BI231" s="140">
        <f t="shared" si="48"/>
        <v>0</v>
      </c>
      <c r="BJ231" s="18" t="s">
        <v>149</v>
      </c>
      <c r="BK231" s="140">
        <f t="shared" si="49"/>
        <v>0</v>
      </c>
      <c r="BL231" s="18" t="s">
        <v>148</v>
      </c>
      <c r="BM231" s="18" t="s">
        <v>499</v>
      </c>
    </row>
    <row r="232" spans="2:65" s="1" customFormat="1" ht="16.5" customHeight="1">
      <c r="B232" s="131"/>
      <c r="C232" s="141" t="s">
        <v>500</v>
      </c>
      <c r="D232" s="141" t="s">
        <v>201</v>
      </c>
      <c r="E232" s="142" t="s">
        <v>501</v>
      </c>
      <c r="F232" s="211" t="s">
        <v>502</v>
      </c>
      <c r="G232" s="211"/>
      <c r="H232" s="211"/>
      <c r="I232" s="211"/>
      <c r="J232" s="143" t="s">
        <v>279</v>
      </c>
      <c r="K232" s="144">
        <v>2</v>
      </c>
      <c r="L232" s="212"/>
      <c r="M232" s="212"/>
      <c r="N232" s="212">
        <f t="shared" si="40"/>
        <v>0</v>
      </c>
      <c r="O232" s="210"/>
      <c r="P232" s="210"/>
      <c r="Q232" s="210"/>
      <c r="R232" s="136"/>
      <c r="T232" s="137" t="s">
        <v>5</v>
      </c>
      <c r="U232" s="40" t="s">
        <v>40</v>
      </c>
      <c r="V232" s="138">
        <v>0</v>
      </c>
      <c r="W232" s="138">
        <f t="shared" si="41"/>
        <v>0</v>
      </c>
      <c r="X232" s="138">
        <v>1.43E-2</v>
      </c>
      <c r="Y232" s="138">
        <f t="shared" si="42"/>
        <v>2.86E-2</v>
      </c>
      <c r="Z232" s="138">
        <v>0</v>
      </c>
      <c r="AA232" s="139">
        <f t="shared" si="43"/>
        <v>0</v>
      </c>
      <c r="AR232" s="18" t="s">
        <v>204</v>
      </c>
      <c r="AT232" s="18" t="s">
        <v>201</v>
      </c>
      <c r="AU232" s="18" t="s">
        <v>149</v>
      </c>
      <c r="AY232" s="18" t="s">
        <v>142</v>
      </c>
      <c r="BE232" s="140">
        <f t="shared" si="44"/>
        <v>0</v>
      </c>
      <c r="BF232" s="140">
        <f t="shared" si="45"/>
        <v>0</v>
      </c>
      <c r="BG232" s="140">
        <f t="shared" si="46"/>
        <v>0</v>
      </c>
      <c r="BH232" s="140">
        <f t="shared" si="47"/>
        <v>0</v>
      </c>
      <c r="BI232" s="140">
        <f t="shared" si="48"/>
        <v>0</v>
      </c>
      <c r="BJ232" s="18" t="s">
        <v>149</v>
      </c>
      <c r="BK232" s="140">
        <f t="shared" si="49"/>
        <v>0</v>
      </c>
      <c r="BL232" s="18" t="s">
        <v>148</v>
      </c>
      <c r="BM232" s="18" t="s">
        <v>503</v>
      </c>
    </row>
    <row r="233" spans="2:65" s="1" customFormat="1" ht="16.5" customHeight="1">
      <c r="B233" s="131"/>
      <c r="C233" s="141" t="s">
        <v>504</v>
      </c>
      <c r="D233" s="141" t="s">
        <v>201</v>
      </c>
      <c r="E233" s="142" t="s">
        <v>505</v>
      </c>
      <c r="F233" s="211" t="s">
        <v>506</v>
      </c>
      <c r="G233" s="211"/>
      <c r="H233" s="211"/>
      <c r="I233" s="211"/>
      <c r="J233" s="143" t="s">
        <v>279</v>
      </c>
      <c r="K233" s="144">
        <v>1</v>
      </c>
      <c r="L233" s="212"/>
      <c r="M233" s="212"/>
      <c r="N233" s="212">
        <f t="shared" si="40"/>
        <v>0</v>
      </c>
      <c r="O233" s="210"/>
      <c r="P233" s="210"/>
      <c r="Q233" s="210"/>
      <c r="R233" s="136"/>
      <c r="T233" s="137" t="s">
        <v>5</v>
      </c>
      <c r="U233" s="40" t="s">
        <v>40</v>
      </c>
      <c r="V233" s="138">
        <v>0</v>
      </c>
      <c r="W233" s="138">
        <f t="shared" si="41"/>
        <v>0</v>
      </c>
      <c r="X233" s="138">
        <v>1.37E-2</v>
      </c>
      <c r="Y233" s="138">
        <f t="shared" si="42"/>
        <v>1.37E-2</v>
      </c>
      <c r="Z233" s="138">
        <v>0</v>
      </c>
      <c r="AA233" s="139">
        <f t="shared" si="43"/>
        <v>0</v>
      </c>
      <c r="AR233" s="18" t="s">
        <v>204</v>
      </c>
      <c r="AT233" s="18" t="s">
        <v>201</v>
      </c>
      <c r="AU233" s="18" t="s">
        <v>149</v>
      </c>
      <c r="AY233" s="18" t="s">
        <v>142</v>
      </c>
      <c r="BE233" s="140">
        <f t="shared" si="44"/>
        <v>0</v>
      </c>
      <c r="BF233" s="140">
        <f t="shared" si="45"/>
        <v>0</v>
      </c>
      <c r="BG233" s="140">
        <f t="shared" si="46"/>
        <v>0</v>
      </c>
      <c r="BH233" s="140">
        <f t="shared" si="47"/>
        <v>0</v>
      </c>
      <c r="BI233" s="140">
        <f t="shared" si="48"/>
        <v>0</v>
      </c>
      <c r="BJ233" s="18" t="s">
        <v>149</v>
      </c>
      <c r="BK233" s="140">
        <f t="shared" si="49"/>
        <v>0</v>
      </c>
      <c r="BL233" s="18" t="s">
        <v>148</v>
      </c>
      <c r="BM233" s="18" t="s">
        <v>507</v>
      </c>
    </row>
    <row r="234" spans="2:65" s="9" customFormat="1" ht="29.9" customHeight="1">
      <c r="B234" s="120"/>
      <c r="C234" s="121"/>
      <c r="D234" s="130" t="s">
        <v>104</v>
      </c>
      <c r="E234" s="130"/>
      <c r="F234" s="130"/>
      <c r="G234" s="130"/>
      <c r="H234" s="130"/>
      <c r="I234" s="130"/>
      <c r="J234" s="130"/>
      <c r="K234" s="130"/>
      <c r="L234" s="130"/>
      <c r="M234" s="130"/>
      <c r="N234" s="215">
        <f>BK234</f>
        <v>0</v>
      </c>
      <c r="O234" s="216"/>
      <c r="P234" s="216"/>
      <c r="Q234" s="216"/>
      <c r="R234" s="123"/>
      <c r="T234" s="124"/>
      <c r="U234" s="121"/>
      <c r="V234" s="121"/>
      <c r="W234" s="125">
        <f>SUM(W235:W270)</f>
        <v>1420.28234972</v>
      </c>
      <c r="X234" s="121"/>
      <c r="Y234" s="125">
        <f>SUM(Y235:Y270)</f>
        <v>41.030136399999989</v>
      </c>
      <c r="Z234" s="121"/>
      <c r="AA234" s="126">
        <f>SUM(AA235:AA270)</f>
        <v>168.96042699999998</v>
      </c>
      <c r="AR234" s="127" t="s">
        <v>78</v>
      </c>
      <c r="AT234" s="128" t="s">
        <v>72</v>
      </c>
      <c r="AU234" s="128" t="s">
        <v>78</v>
      </c>
      <c r="AY234" s="127" t="s">
        <v>142</v>
      </c>
      <c r="BK234" s="129">
        <f>SUM(BK235:BK270)</f>
        <v>0</v>
      </c>
    </row>
    <row r="235" spans="2:65" s="1" customFormat="1" ht="38.25" customHeight="1">
      <c r="B235" s="131"/>
      <c r="C235" s="132" t="s">
        <v>508</v>
      </c>
      <c r="D235" s="132" t="s">
        <v>144</v>
      </c>
      <c r="E235" s="133" t="s">
        <v>509</v>
      </c>
      <c r="F235" s="209" t="s">
        <v>510</v>
      </c>
      <c r="G235" s="209"/>
      <c r="H235" s="209"/>
      <c r="I235" s="209"/>
      <c r="J235" s="134" t="s">
        <v>262</v>
      </c>
      <c r="K235" s="135">
        <v>3.2</v>
      </c>
      <c r="L235" s="210"/>
      <c r="M235" s="210"/>
      <c r="N235" s="210">
        <f t="shared" ref="N235:N270" si="50">ROUND(L235*K235,2)</f>
        <v>0</v>
      </c>
      <c r="O235" s="210"/>
      <c r="P235" s="210"/>
      <c r="Q235" s="210"/>
      <c r="R235" s="136"/>
      <c r="T235" s="137" t="s">
        <v>5</v>
      </c>
      <c r="U235" s="40" t="s">
        <v>40</v>
      </c>
      <c r="V235" s="138">
        <v>0.13200000000000001</v>
      </c>
      <c r="W235" s="138">
        <f t="shared" ref="W235:W270" si="51">V235*K235</f>
        <v>0.42240000000000005</v>
      </c>
      <c r="X235" s="138">
        <v>9.8729999999999998E-2</v>
      </c>
      <c r="Y235" s="138">
        <f t="shared" ref="Y235:Y270" si="52">X235*K235</f>
        <v>0.31593599999999999</v>
      </c>
      <c r="Z235" s="138">
        <v>0</v>
      </c>
      <c r="AA235" s="139">
        <f t="shared" ref="AA235:AA270" si="53">Z235*K235</f>
        <v>0</v>
      </c>
      <c r="AR235" s="18" t="s">
        <v>148</v>
      </c>
      <c r="AT235" s="18" t="s">
        <v>144</v>
      </c>
      <c r="AU235" s="18" t="s">
        <v>149</v>
      </c>
      <c r="AY235" s="18" t="s">
        <v>142</v>
      </c>
      <c r="BE235" s="140">
        <f t="shared" ref="BE235:BE270" si="54">IF(U235="základná",N235,0)</f>
        <v>0</v>
      </c>
      <c r="BF235" s="140">
        <f t="shared" ref="BF235:BF270" si="55">IF(U235="znížená",N235,0)</f>
        <v>0</v>
      </c>
      <c r="BG235" s="140">
        <f t="shared" ref="BG235:BG270" si="56">IF(U235="zákl. prenesená",N235,0)</f>
        <v>0</v>
      </c>
      <c r="BH235" s="140">
        <f t="shared" ref="BH235:BH270" si="57">IF(U235="zníž. prenesená",N235,0)</f>
        <v>0</v>
      </c>
      <c r="BI235" s="140">
        <f t="shared" ref="BI235:BI270" si="58">IF(U235="nulová",N235,0)</f>
        <v>0</v>
      </c>
      <c r="BJ235" s="18" t="s">
        <v>149</v>
      </c>
      <c r="BK235" s="140">
        <f t="shared" ref="BK235:BK270" si="59">ROUND(L235*K235,2)</f>
        <v>0</v>
      </c>
      <c r="BL235" s="18" t="s">
        <v>148</v>
      </c>
      <c r="BM235" s="18" t="s">
        <v>511</v>
      </c>
    </row>
    <row r="236" spans="2:65" s="1" customFormat="1" ht="16.5" customHeight="1">
      <c r="B236" s="131"/>
      <c r="C236" s="141" t="s">
        <v>512</v>
      </c>
      <c r="D236" s="141" t="s">
        <v>201</v>
      </c>
      <c r="E236" s="142" t="s">
        <v>513</v>
      </c>
      <c r="F236" s="211" t="s">
        <v>514</v>
      </c>
      <c r="G236" s="211"/>
      <c r="H236" s="211"/>
      <c r="I236" s="211"/>
      <c r="J236" s="143" t="s">
        <v>279</v>
      </c>
      <c r="K236" s="144">
        <v>3.2320000000000002</v>
      </c>
      <c r="L236" s="212"/>
      <c r="M236" s="212"/>
      <c r="N236" s="212">
        <f t="shared" si="50"/>
        <v>0</v>
      </c>
      <c r="O236" s="210"/>
      <c r="P236" s="210"/>
      <c r="Q236" s="210"/>
      <c r="R236" s="136"/>
      <c r="T236" s="137" t="s">
        <v>5</v>
      </c>
      <c r="U236" s="40" t="s">
        <v>40</v>
      </c>
      <c r="V236" s="138">
        <v>0</v>
      </c>
      <c r="W236" s="138">
        <f t="shared" si="51"/>
        <v>0</v>
      </c>
      <c r="X236" s="138">
        <v>2.3E-2</v>
      </c>
      <c r="Y236" s="138">
        <f t="shared" si="52"/>
        <v>7.4335999999999999E-2</v>
      </c>
      <c r="Z236" s="138">
        <v>0</v>
      </c>
      <c r="AA236" s="139">
        <f t="shared" si="53"/>
        <v>0</v>
      </c>
      <c r="AR236" s="18" t="s">
        <v>204</v>
      </c>
      <c r="AT236" s="18" t="s">
        <v>201</v>
      </c>
      <c r="AU236" s="18" t="s">
        <v>149</v>
      </c>
      <c r="AY236" s="18" t="s">
        <v>142</v>
      </c>
      <c r="BE236" s="140">
        <f t="shared" si="54"/>
        <v>0</v>
      </c>
      <c r="BF236" s="140">
        <f t="shared" si="55"/>
        <v>0</v>
      </c>
      <c r="BG236" s="140">
        <f t="shared" si="56"/>
        <v>0</v>
      </c>
      <c r="BH236" s="140">
        <f t="shared" si="57"/>
        <v>0</v>
      </c>
      <c r="BI236" s="140">
        <f t="shared" si="58"/>
        <v>0</v>
      </c>
      <c r="BJ236" s="18" t="s">
        <v>149</v>
      </c>
      <c r="BK236" s="140">
        <f t="shared" si="59"/>
        <v>0</v>
      </c>
      <c r="BL236" s="18" t="s">
        <v>148</v>
      </c>
      <c r="BM236" s="18" t="s">
        <v>515</v>
      </c>
    </row>
    <row r="237" spans="2:65" s="1" customFormat="1" ht="25.5" customHeight="1">
      <c r="B237" s="131"/>
      <c r="C237" s="132" t="s">
        <v>516</v>
      </c>
      <c r="D237" s="132" t="s">
        <v>144</v>
      </c>
      <c r="E237" s="133" t="s">
        <v>517</v>
      </c>
      <c r="F237" s="209" t="s">
        <v>518</v>
      </c>
      <c r="G237" s="209"/>
      <c r="H237" s="209"/>
      <c r="I237" s="209"/>
      <c r="J237" s="134" t="s">
        <v>262</v>
      </c>
      <c r="K237" s="135">
        <v>18.3</v>
      </c>
      <c r="L237" s="210"/>
      <c r="M237" s="210"/>
      <c r="N237" s="210">
        <f t="shared" si="50"/>
        <v>0</v>
      </c>
      <c r="O237" s="210"/>
      <c r="P237" s="210"/>
      <c r="Q237" s="210"/>
      <c r="R237" s="136"/>
      <c r="T237" s="137" t="s">
        <v>5</v>
      </c>
      <c r="U237" s="40" t="s">
        <v>40</v>
      </c>
      <c r="V237" s="138">
        <v>0.45100000000000001</v>
      </c>
      <c r="W237" s="138">
        <f t="shared" si="51"/>
        <v>8.2533000000000012</v>
      </c>
      <c r="X237" s="138">
        <v>6.3850000000000004E-2</v>
      </c>
      <c r="Y237" s="138">
        <f t="shared" si="52"/>
        <v>1.168455</v>
      </c>
      <c r="Z237" s="138">
        <v>0</v>
      </c>
      <c r="AA237" s="139">
        <f t="shared" si="53"/>
        <v>0</v>
      </c>
      <c r="AR237" s="18" t="s">
        <v>148</v>
      </c>
      <c r="AT237" s="18" t="s">
        <v>144</v>
      </c>
      <c r="AU237" s="18" t="s">
        <v>149</v>
      </c>
      <c r="AY237" s="18" t="s">
        <v>142</v>
      </c>
      <c r="BE237" s="140">
        <f t="shared" si="54"/>
        <v>0</v>
      </c>
      <c r="BF237" s="140">
        <f t="shared" si="55"/>
        <v>0</v>
      </c>
      <c r="BG237" s="140">
        <f t="shared" si="56"/>
        <v>0</v>
      </c>
      <c r="BH237" s="140">
        <f t="shared" si="57"/>
        <v>0</v>
      </c>
      <c r="BI237" s="140">
        <f t="shared" si="58"/>
        <v>0</v>
      </c>
      <c r="BJ237" s="18" t="s">
        <v>149</v>
      </c>
      <c r="BK237" s="140">
        <f t="shared" si="59"/>
        <v>0</v>
      </c>
      <c r="BL237" s="18" t="s">
        <v>148</v>
      </c>
      <c r="BM237" s="18" t="s">
        <v>519</v>
      </c>
    </row>
    <row r="238" spans="2:65" s="1" customFormat="1" ht="38.25" customHeight="1">
      <c r="B238" s="131"/>
      <c r="C238" s="132" t="s">
        <v>520</v>
      </c>
      <c r="D238" s="132" t="s">
        <v>144</v>
      </c>
      <c r="E238" s="133" t="s">
        <v>521</v>
      </c>
      <c r="F238" s="209" t="s">
        <v>522</v>
      </c>
      <c r="G238" s="209"/>
      <c r="H238" s="209"/>
      <c r="I238" s="209"/>
      <c r="J238" s="134" t="s">
        <v>217</v>
      </c>
      <c r="K238" s="135">
        <v>442.26</v>
      </c>
      <c r="L238" s="210"/>
      <c r="M238" s="210"/>
      <c r="N238" s="210">
        <f t="shared" si="50"/>
        <v>0</v>
      </c>
      <c r="O238" s="210"/>
      <c r="P238" s="210"/>
      <c r="Q238" s="210"/>
      <c r="R238" s="136"/>
      <c r="T238" s="137" t="s">
        <v>5</v>
      </c>
      <c r="U238" s="40" t="s">
        <v>40</v>
      </c>
      <c r="V238" s="138">
        <v>0.14599999999999999</v>
      </c>
      <c r="W238" s="138">
        <f t="shared" si="51"/>
        <v>64.569959999999995</v>
      </c>
      <c r="X238" s="138">
        <v>2.572E-2</v>
      </c>
      <c r="Y238" s="138">
        <f t="shared" si="52"/>
        <v>11.3749272</v>
      </c>
      <c r="Z238" s="138">
        <v>0</v>
      </c>
      <c r="AA238" s="139">
        <f t="shared" si="53"/>
        <v>0</v>
      </c>
      <c r="AR238" s="18" t="s">
        <v>148</v>
      </c>
      <c r="AT238" s="18" t="s">
        <v>144</v>
      </c>
      <c r="AU238" s="18" t="s">
        <v>149</v>
      </c>
      <c r="AY238" s="18" t="s">
        <v>142</v>
      </c>
      <c r="BE238" s="140">
        <f t="shared" si="54"/>
        <v>0</v>
      </c>
      <c r="BF238" s="140">
        <f t="shared" si="55"/>
        <v>0</v>
      </c>
      <c r="BG238" s="140">
        <f t="shared" si="56"/>
        <v>0</v>
      </c>
      <c r="BH238" s="140">
        <f t="shared" si="57"/>
        <v>0</v>
      </c>
      <c r="BI238" s="140">
        <f t="shared" si="58"/>
        <v>0</v>
      </c>
      <c r="BJ238" s="18" t="s">
        <v>149</v>
      </c>
      <c r="BK238" s="140">
        <f t="shared" si="59"/>
        <v>0</v>
      </c>
      <c r="BL238" s="18" t="s">
        <v>148</v>
      </c>
      <c r="BM238" s="18" t="s">
        <v>523</v>
      </c>
    </row>
    <row r="239" spans="2:65" s="1" customFormat="1" ht="51" customHeight="1">
      <c r="B239" s="131"/>
      <c r="C239" s="132" t="s">
        <v>524</v>
      </c>
      <c r="D239" s="132" t="s">
        <v>144</v>
      </c>
      <c r="E239" s="133" t="s">
        <v>525</v>
      </c>
      <c r="F239" s="209" t="s">
        <v>526</v>
      </c>
      <c r="G239" s="209"/>
      <c r="H239" s="209"/>
      <c r="I239" s="209"/>
      <c r="J239" s="134" t="s">
        <v>217</v>
      </c>
      <c r="K239" s="135">
        <v>1326.78</v>
      </c>
      <c r="L239" s="210"/>
      <c r="M239" s="210"/>
      <c r="N239" s="210">
        <f t="shared" si="50"/>
        <v>0</v>
      </c>
      <c r="O239" s="210"/>
      <c r="P239" s="210"/>
      <c r="Q239" s="210"/>
      <c r="R239" s="136"/>
      <c r="T239" s="137" t="s">
        <v>5</v>
      </c>
      <c r="U239" s="40" t="s">
        <v>40</v>
      </c>
      <c r="V239" s="138">
        <v>6.1999999999999998E-3</v>
      </c>
      <c r="W239" s="138">
        <f t="shared" si="51"/>
        <v>8.2260359999999988</v>
      </c>
      <c r="X239" s="138">
        <v>0</v>
      </c>
      <c r="Y239" s="138">
        <f t="shared" si="52"/>
        <v>0</v>
      </c>
      <c r="Z239" s="138">
        <v>0</v>
      </c>
      <c r="AA239" s="139">
        <f t="shared" si="53"/>
        <v>0</v>
      </c>
      <c r="AR239" s="18" t="s">
        <v>148</v>
      </c>
      <c r="AT239" s="18" t="s">
        <v>144</v>
      </c>
      <c r="AU239" s="18" t="s">
        <v>149</v>
      </c>
      <c r="AY239" s="18" t="s">
        <v>142</v>
      </c>
      <c r="BE239" s="140">
        <f t="shared" si="54"/>
        <v>0</v>
      </c>
      <c r="BF239" s="140">
        <f t="shared" si="55"/>
        <v>0</v>
      </c>
      <c r="BG239" s="140">
        <f t="shared" si="56"/>
        <v>0</v>
      </c>
      <c r="BH239" s="140">
        <f t="shared" si="57"/>
        <v>0</v>
      </c>
      <c r="BI239" s="140">
        <f t="shared" si="58"/>
        <v>0</v>
      </c>
      <c r="BJ239" s="18" t="s">
        <v>149</v>
      </c>
      <c r="BK239" s="140">
        <f t="shared" si="59"/>
        <v>0</v>
      </c>
      <c r="BL239" s="18" t="s">
        <v>148</v>
      </c>
      <c r="BM239" s="18" t="s">
        <v>527</v>
      </c>
    </row>
    <row r="240" spans="2:65" s="1" customFormat="1" ht="38.25" customHeight="1">
      <c r="B240" s="131"/>
      <c r="C240" s="132" t="s">
        <v>528</v>
      </c>
      <c r="D240" s="132" t="s">
        <v>144</v>
      </c>
      <c r="E240" s="133" t="s">
        <v>529</v>
      </c>
      <c r="F240" s="209" t="s">
        <v>530</v>
      </c>
      <c r="G240" s="209"/>
      <c r="H240" s="209"/>
      <c r="I240" s="209"/>
      <c r="J240" s="134" t="s">
        <v>217</v>
      </c>
      <c r="K240" s="135">
        <v>442.26</v>
      </c>
      <c r="L240" s="210"/>
      <c r="M240" s="210"/>
      <c r="N240" s="210">
        <f t="shared" si="50"/>
        <v>0</v>
      </c>
      <c r="O240" s="210"/>
      <c r="P240" s="210"/>
      <c r="Q240" s="210"/>
      <c r="R240" s="136"/>
      <c r="T240" s="137" t="s">
        <v>5</v>
      </c>
      <c r="U240" s="40" t="s">
        <v>40</v>
      </c>
      <c r="V240" s="138">
        <v>0.104</v>
      </c>
      <c r="W240" s="138">
        <f t="shared" si="51"/>
        <v>45.995039999999996</v>
      </c>
      <c r="X240" s="138">
        <v>2.572E-2</v>
      </c>
      <c r="Y240" s="138">
        <f t="shared" si="52"/>
        <v>11.3749272</v>
      </c>
      <c r="Z240" s="138">
        <v>0</v>
      </c>
      <c r="AA240" s="139">
        <f t="shared" si="53"/>
        <v>0</v>
      </c>
      <c r="AR240" s="18" t="s">
        <v>148</v>
      </c>
      <c r="AT240" s="18" t="s">
        <v>144</v>
      </c>
      <c r="AU240" s="18" t="s">
        <v>149</v>
      </c>
      <c r="AY240" s="18" t="s">
        <v>142</v>
      </c>
      <c r="BE240" s="140">
        <f t="shared" si="54"/>
        <v>0</v>
      </c>
      <c r="BF240" s="140">
        <f t="shared" si="55"/>
        <v>0</v>
      </c>
      <c r="BG240" s="140">
        <f t="shared" si="56"/>
        <v>0</v>
      </c>
      <c r="BH240" s="140">
        <f t="shared" si="57"/>
        <v>0</v>
      </c>
      <c r="BI240" s="140">
        <f t="shared" si="58"/>
        <v>0</v>
      </c>
      <c r="BJ240" s="18" t="s">
        <v>149</v>
      </c>
      <c r="BK240" s="140">
        <f t="shared" si="59"/>
        <v>0</v>
      </c>
      <c r="BL240" s="18" t="s">
        <v>148</v>
      </c>
      <c r="BM240" s="18" t="s">
        <v>531</v>
      </c>
    </row>
    <row r="241" spans="2:65" s="1" customFormat="1" ht="25.5" customHeight="1">
      <c r="B241" s="131"/>
      <c r="C241" s="132" t="s">
        <v>532</v>
      </c>
      <c r="D241" s="132" t="s">
        <v>144</v>
      </c>
      <c r="E241" s="133" t="s">
        <v>533</v>
      </c>
      <c r="F241" s="209" t="s">
        <v>534</v>
      </c>
      <c r="G241" s="209"/>
      <c r="H241" s="209"/>
      <c r="I241" s="209"/>
      <c r="J241" s="134" t="s">
        <v>217</v>
      </c>
      <c r="K241" s="135">
        <v>311.92</v>
      </c>
      <c r="L241" s="210"/>
      <c r="M241" s="210"/>
      <c r="N241" s="210">
        <f t="shared" si="50"/>
        <v>0</v>
      </c>
      <c r="O241" s="210"/>
      <c r="P241" s="210"/>
      <c r="Q241" s="210"/>
      <c r="R241" s="136"/>
      <c r="T241" s="137" t="s">
        <v>5</v>
      </c>
      <c r="U241" s="40" t="s">
        <v>40</v>
      </c>
      <c r="V241" s="138">
        <v>0.13800000000000001</v>
      </c>
      <c r="W241" s="138">
        <f t="shared" si="51"/>
        <v>43.044960000000003</v>
      </c>
      <c r="X241" s="138">
        <v>5.1380000000000002E-2</v>
      </c>
      <c r="Y241" s="138">
        <f t="shared" si="52"/>
        <v>16.026449600000003</v>
      </c>
      <c r="Z241" s="138">
        <v>0</v>
      </c>
      <c r="AA241" s="139">
        <f t="shared" si="53"/>
        <v>0</v>
      </c>
      <c r="AR241" s="18" t="s">
        <v>148</v>
      </c>
      <c r="AT241" s="18" t="s">
        <v>144</v>
      </c>
      <c r="AU241" s="18" t="s">
        <v>149</v>
      </c>
      <c r="AY241" s="18" t="s">
        <v>142</v>
      </c>
      <c r="BE241" s="140">
        <f t="shared" si="54"/>
        <v>0</v>
      </c>
      <c r="BF241" s="140">
        <f t="shared" si="55"/>
        <v>0</v>
      </c>
      <c r="BG241" s="140">
        <f t="shared" si="56"/>
        <v>0</v>
      </c>
      <c r="BH241" s="140">
        <f t="shared" si="57"/>
        <v>0</v>
      </c>
      <c r="BI241" s="140">
        <f t="shared" si="58"/>
        <v>0</v>
      </c>
      <c r="BJ241" s="18" t="s">
        <v>149</v>
      </c>
      <c r="BK241" s="140">
        <f t="shared" si="59"/>
        <v>0</v>
      </c>
      <c r="BL241" s="18" t="s">
        <v>148</v>
      </c>
      <c r="BM241" s="18" t="s">
        <v>535</v>
      </c>
    </row>
    <row r="242" spans="2:65" s="1" customFormat="1" ht="16.5" customHeight="1">
      <c r="B242" s="131"/>
      <c r="C242" s="132" t="s">
        <v>536</v>
      </c>
      <c r="D242" s="132" t="s">
        <v>144</v>
      </c>
      <c r="E242" s="133" t="s">
        <v>537</v>
      </c>
      <c r="F242" s="209" t="s">
        <v>538</v>
      </c>
      <c r="G242" s="209"/>
      <c r="H242" s="209"/>
      <c r="I242" s="209"/>
      <c r="J242" s="134" t="s">
        <v>217</v>
      </c>
      <c r="K242" s="135">
        <v>309.49</v>
      </c>
      <c r="L242" s="210"/>
      <c r="M242" s="210"/>
      <c r="N242" s="210">
        <f t="shared" si="50"/>
        <v>0</v>
      </c>
      <c r="O242" s="210"/>
      <c r="P242" s="210"/>
      <c r="Q242" s="210"/>
      <c r="R242" s="136"/>
      <c r="T242" s="137" t="s">
        <v>5</v>
      </c>
      <c r="U242" s="40" t="s">
        <v>40</v>
      </c>
      <c r="V242" s="138">
        <v>0.32400000000000001</v>
      </c>
      <c r="W242" s="138">
        <f t="shared" si="51"/>
        <v>100.27476</v>
      </c>
      <c r="X242" s="138">
        <v>2.0500000000000002E-3</v>
      </c>
      <c r="Y242" s="138">
        <f t="shared" si="52"/>
        <v>0.63445450000000003</v>
      </c>
      <c r="Z242" s="138">
        <v>0</v>
      </c>
      <c r="AA242" s="139">
        <f t="shared" si="53"/>
        <v>0</v>
      </c>
      <c r="AR242" s="18" t="s">
        <v>148</v>
      </c>
      <c r="AT242" s="18" t="s">
        <v>144</v>
      </c>
      <c r="AU242" s="18" t="s">
        <v>149</v>
      </c>
      <c r="AY242" s="18" t="s">
        <v>142</v>
      </c>
      <c r="BE242" s="140">
        <f t="shared" si="54"/>
        <v>0</v>
      </c>
      <c r="BF242" s="140">
        <f t="shared" si="55"/>
        <v>0</v>
      </c>
      <c r="BG242" s="140">
        <f t="shared" si="56"/>
        <v>0</v>
      </c>
      <c r="BH242" s="140">
        <f t="shared" si="57"/>
        <v>0</v>
      </c>
      <c r="BI242" s="140">
        <f t="shared" si="58"/>
        <v>0</v>
      </c>
      <c r="BJ242" s="18" t="s">
        <v>149</v>
      </c>
      <c r="BK242" s="140">
        <f t="shared" si="59"/>
        <v>0</v>
      </c>
      <c r="BL242" s="18" t="s">
        <v>148</v>
      </c>
      <c r="BM242" s="18" t="s">
        <v>539</v>
      </c>
    </row>
    <row r="243" spans="2:65" s="1" customFormat="1" ht="25.5" customHeight="1">
      <c r="B243" s="131"/>
      <c r="C243" s="132" t="s">
        <v>540</v>
      </c>
      <c r="D243" s="132" t="s">
        <v>144</v>
      </c>
      <c r="E243" s="133" t="s">
        <v>541</v>
      </c>
      <c r="F243" s="209" t="s">
        <v>542</v>
      </c>
      <c r="G243" s="209"/>
      <c r="H243" s="209"/>
      <c r="I243" s="209"/>
      <c r="J243" s="134" t="s">
        <v>217</v>
      </c>
      <c r="K243" s="135">
        <v>454.553</v>
      </c>
      <c r="L243" s="210"/>
      <c r="M243" s="210"/>
      <c r="N243" s="210">
        <f t="shared" si="50"/>
        <v>0</v>
      </c>
      <c r="O243" s="210"/>
      <c r="P243" s="210"/>
      <c r="Q243" s="210"/>
      <c r="R243" s="136"/>
      <c r="T243" s="137" t="s">
        <v>5</v>
      </c>
      <c r="U243" s="40" t="s">
        <v>40</v>
      </c>
      <c r="V243" s="138">
        <v>1.4E-2</v>
      </c>
      <c r="W243" s="138">
        <f t="shared" si="51"/>
        <v>6.3637420000000002</v>
      </c>
      <c r="X243" s="138">
        <v>0</v>
      </c>
      <c r="Y243" s="138">
        <f t="shared" si="52"/>
        <v>0</v>
      </c>
      <c r="Z243" s="138">
        <v>0</v>
      </c>
      <c r="AA243" s="139">
        <f t="shared" si="53"/>
        <v>0</v>
      </c>
      <c r="AR243" s="18" t="s">
        <v>148</v>
      </c>
      <c r="AT243" s="18" t="s">
        <v>144</v>
      </c>
      <c r="AU243" s="18" t="s">
        <v>149</v>
      </c>
      <c r="AY243" s="18" t="s">
        <v>142</v>
      </c>
      <c r="BE243" s="140">
        <f t="shared" si="54"/>
        <v>0</v>
      </c>
      <c r="BF243" s="140">
        <f t="shared" si="55"/>
        <v>0</v>
      </c>
      <c r="BG243" s="140">
        <f t="shared" si="56"/>
        <v>0</v>
      </c>
      <c r="BH243" s="140">
        <f t="shared" si="57"/>
        <v>0</v>
      </c>
      <c r="BI243" s="140">
        <f t="shared" si="58"/>
        <v>0</v>
      </c>
      <c r="BJ243" s="18" t="s">
        <v>149</v>
      </c>
      <c r="BK243" s="140">
        <f t="shared" si="59"/>
        <v>0</v>
      </c>
      <c r="BL243" s="18" t="s">
        <v>148</v>
      </c>
      <c r="BM243" s="18" t="s">
        <v>543</v>
      </c>
    </row>
    <row r="244" spans="2:65" s="1" customFormat="1" ht="16.5" customHeight="1">
      <c r="B244" s="131"/>
      <c r="C244" s="132" t="s">
        <v>544</v>
      </c>
      <c r="D244" s="132" t="s">
        <v>144</v>
      </c>
      <c r="E244" s="133" t="s">
        <v>545</v>
      </c>
      <c r="F244" s="209" t="s">
        <v>546</v>
      </c>
      <c r="G244" s="209"/>
      <c r="H244" s="209"/>
      <c r="I244" s="209"/>
      <c r="J244" s="134" t="s">
        <v>262</v>
      </c>
      <c r="K244" s="135">
        <v>90.31</v>
      </c>
      <c r="L244" s="210"/>
      <c r="M244" s="210"/>
      <c r="N244" s="210">
        <f t="shared" si="50"/>
        <v>0</v>
      </c>
      <c r="O244" s="210"/>
      <c r="P244" s="210"/>
      <c r="Q244" s="210"/>
      <c r="R244" s="136"/>
      <c r="T244" s="137" t="s">
        <v>5</v>
      </c>
      <c r="U244" s="40" t="s">
        <v>40</v>
      </c>
      <c r="V244" s="138">
        <v>0.18814</v>
      </c>
      <c r="W244" s="138">
        <f t="shared" si="51"/>
        <v>16.9909234</v>
      </c>
      <c r="X244" s="138">
        <v>2.9E-4</v>
      </c>
      <c r="Y244" s="138">
        <f t="shared" si="52"/>
        <v>2.6189900000000002E-2</v>
      </c>
      <c r="Z244" s="138">
        <v>0</v>
      </c>
      <c r="AA244" s="139">
        <f t="shared" si="53"/>
        <v>0</v>
      </c>
      <c r="AR244" s="18" t="s">
        <v>148</v>
      </c>
      <c r="AT244" s="18" t="s">
        <v>144</v>
      </c>
      <c r="AU244" s="18" t="s">
        <v>149</v>
      </c>
      <c r="AY244" s="18" t="s">
        <v>142</v>
      </c>
      <c r="BE244" s="140">
        <f t="shared" si="54"/>
        <v>0</v>
      </c>
      <c r="BF244" s="140">
        <f t="shared" si="55"/>
        <v>0</v>
      </c>
      <c r="BG244" s="140">
        <f t="shared" si="56"/>
        <v>0</v>
      </c>
      <c r="BH244" s="140">
        <f t="shared" si="57"/>
        <v>0</v>
      </c>
      <c r="BI244" s="140">
        <f t="shared" si="58"/>
        <v>0</v>
      </c>
      <c r="BJ244" s="18" t="s">
        <v>149</v>
      </c>
      <c r="BK244" s="140">
        <f t="shared" si="59"/>
        <v>0</v>
      </c>
      <c r="BL244" s="18" t="s">
        <v>148</v>
      </c>
      <c r="BM244" s="18" t="s">
        <v>547</v>
      </c>
    </row>
    <row r="245" spans="2:65" s="1" customFormat="1" ht="16.5" customHeight="1">
      <c r="B245" s="131"/>
      <c r="C245" s="132" t="s">
        <v>548</v>
      </c>
      <c r="D245" s="132" t="s">
        <v>144</v>
      </c>
      <c r="E245" s="133" t="s">
        <v>549</v>
      </c>
      <c r="F245" s="209" t="s">
        <v>550</v>
      </c>
      <c r="G245" s="209"/>
      <c r="H245" s="209"/>
      <c r="I245" s="209"/>
      <c r="J245" s="134" t="s">
        <v>262</v>
      </c>
      <c r="K245" s="135">
        <v>173.5</v>
      </c>
      <c r="L245" s="210"/>
      <c r="M245" s="210"/>
      <c r="N245" s="210">
        <f t="shared" si="50"/>
        <v>0</v>
      </c>
      <c r="O245" s="210"/>
      <c r="P245" s="210"/>
      <c r="Q245" s="210"/>
      <c r="R245" s="136"/>
      <c r="T245" s="137" t="s">
        <v>5</v>
      </c>
      <c r="U245" s="40" t="s">
        <v>40</v>
      </c>
      <c r="V245" s="138">
        <v>9.4E-2</v>
      </c>
      <c r="W245" s="138">
        <f t="shared" si="51"/>
        <v>16.309000000000001</v>
      </c>
      <c r="X245" s="138">
        <v>3.0000000000000001E-5</v>
      </c>
      <c r="Y245" s="138">
        <f t="shared" si="52"/>
        <v>5.2050000000000004E-3</v>
      </c>
      <c r="Z245" s="138">
        <v>0</v>
      </c>
      <c r="AA245" s="139">
        <f t="shared" si="53"/>
        <v>0</v>
      </c>
      <c r="AR245" s="18" t="s">
        <v>148</v>
      </c>
      <c r="AT245" s="18" t="s">
        <v>144</v>
      </c>
      <c r="AU245" s="18" t="s">
        <v>149</v>
      </c>
      <c r="AY245" s="18" t="s">
        <v>142</v>
      </c>
      <c r="BE245" s="140">
        <f t="shared" si="54"/>
        <v>0</v>
      </c>
      <c r="BF245" s="140">
        <f t="shared" si="55"/>
        <v>0</v>
      </c>
      <c r="BG245" s="140">
        <f t="shared" si="56"/>
        <v>0</v>
      </c>
      <c r="BH245" s="140">
        <f t="shared" si="57"/>
        <v>0</v>
      </c>
      <c r="BI245" s="140">
        <f t="shared" si="58"/>
        <v>0</v>
      </c>
      <c r="BJ245" s="18" t="s">
        <v>149</v>
      </c>
      <c r="BK245" s="140">
        <f t="shared" si="59"/>
        <v>0</v>
      </c>
      <c r="BL245" s="18" t="s">
        <v>148</v>
      </c>
      <c r="BM245" s="18" t="s">
        <v>551</v>
      </c>
    </row>
    <row r="246" spans="2:65" s="1" customFormat="1" ht="25.5" customHeight="1">
      <c r="B246" s="131"/>
      <c r="C246" s="132" t="s">
        <v>552</v>
      </c>
      <c r="D246" s="132" t="s">
        <v>144</v>
      </c>
      <c r="E246" s="133" t="s">
        <v>553</v>
      </c>
      <c r="F246" s="209" t="s">
        <v>554</v>
      </c>
      <c r="G246" s="209"/>
      <c r="H246" s="209"/>
      <c r="I246" s="209"/>
      <c r="J246" s="134" t="s">
        <v>262</v>
      </c>
      <c r="K246" s="135">
        <v>127.2</v>
      </c>
      <c r="L246" s="210"/>
      <c r="M246" s="210"/>
      <c r="N246" s="210">
        <f t="shared" si="50"/>
        <v>0</v>
      </c>
      <c r="O246" s="210"/>
      <c r="P246" s="210"/>
      <c r="Q246" s="210"/>
      <c r="R246" s="136"/>
      <c r="T246" s="137" t="s">
        <v>5</v>
      </c>
      <c r="U246" s="40" t="s">
        <v>40</v>
      </c>
      <c r="V246" s="138">
        <v>9.4109999999999999E-2</v>
      </c>
      <c r="W246" s="138">
        <f t="shared" si="51"/>
        <v>11.970791999999999</v>
      </c>
      <c r="X246" s="138">
        <v>2.3000000000000001E-4</v>
      </c>
      <c r="Y246" s="138">
        <f t="shared" si="52"/>
        <v>2.9256000000000001E-2</v>
      </c>
      <c r="Z246" s="138">
        <v>0</v>
      </c>
      <c r="AA246" s="139">
        <f t="shared" si="53"/>
        <v>0</v>
      </c>
      <c r="AR246" s="18" t="s">
        <v>148</v>
      </c>
      <c r="AT246" s="18" t="s">
        <v>144</v>
      </c>
      <c r="AU246" s="18" t="s">
        <v>149</v>
      </c>
      <c r="AY246" s="18" t="s">
        <v>142</v>
      </c>
      <c r="BE246" s="140">
        <f t="shared" si="54"/>
        <v>0</v>
      </c>
      <c r="BF246" s="140">
        <f t="shared" si="55"/>
        <v>0</v>
      </c>
      <c r="BG246" s="140">
        <f t="shared" si="56"/>
        <v>0</v>
      </c>
      <c r="BH246" s="140">
        <f t="shared" si="57"/>
        <v>0</v>
      </c>
      <c r="BI246" s="140">
        <f t="shared" si="58"/>
        <v>0</v>
      </c>
      <c r="BJ246" s="18" t="s">
        <v>149</v>
      </c>
      <c r="BK246" s="140">
        <f t="shared" si="59"/>
        <v>0</v>
      </c>
      <c r="BL246" s="18" t="s">
        <v>148</v>
      </c>
      <c r="BM246" s="18" t="s">
        <v>555</v>
      </c>
    </row>
    <row r="247" spans="2:65" s="1" customFormat="1" ht="25.5" customHeight="1">
      <c r="B247" s="131"/>
      <c r="C247" s="132" t="s">
        <v>78</v>
      </c>
      <c r="D247" s="132" t="s">
        <v>144</v>
      </c>
      <c r="E247" s="133" t="s">
        <v>556</v>
      </c>
      <c r="F247" s="209" t="s">
        <v>557</v>
      </c>
      <c r="G247" s="209"/>
      <c r="H247" s="209"/>
      <c r="I247" s="209"/>
      <c r="J247" s="134" t="s">
        <v>217</v>
      </c>
      <c r="K247" s="135">
        <v>52.069000000000003</v>
      </c>
      <c r="L247" s="210"/>
      <c r="M247" s="210"/>
      <c r="N247" s="210">
        <f t="shared" si="50"/>
        <v>0</v>
      </c>
      <c r="O247" s="210"/>
      <c r="P247" s="210"/>
      <c r="Q247" s="210"/>
      <c r="R247" s="136"/>
      <c r="T247" s="137" t="s">
        <v>5</v>
      </c>
      <c r="U247" s="40" t="s">
        <v>40</v>
      </c>
      <c r="V247" s="138">
        <v>0.16400000000000001</v>
      </c>
      <c r="W247" s="138">
        <f t="shared" si="51"/>
        <v>8.5393160000000012</v>
      </c>
      <c r="X247" s="138">
        <v>0</v>
      </c>
      <c r="Y247" s="138">
        <f t="shared" si="52"/>
        <v>0</v>
      </c>
      <c r="Z247" s="138">
        <v>0.19600000000000001</v>
      </c>
      <c r="AA247" s="139">
        <f t="shared" si="53"/>
        <v>10.205524</v>
      </c>
      <c r="AR247" s="18" t="s">
        <v>148</v>
      </c>
      <c r="AT247" s="18" t="s">
        <v>144</v>
      </c>
      <c r="AU247" s="18" t="s">
        <v>149</v>
      </c>
      <c r="AY247" s="18" t="s">
        <v>142</v>
      </c>
      <c r="BE247" s="140">
        <f t="shared" si="54"/>
        <v>0</v>
      </c>
      <c r="BF247" s="140">
        <f t="shared" si="55"/>
        <v>0</v>
      </c>
      <c r="BG247" s="140">
        <f t="shared" si="56"/>
        <v>0</v>
      </c>
      <c r="BH247" s="140">
        <f t="shared" si="57"/>
        <v>0</v>
      </c>
      <c r="BI247" s="140">
        <f t="shared" si="58"/>
        <v>0</v>
      </c>
      <c r="BJ247" s="18" t="s">
        <v>149</v>
      </c>
      <c r="BK247" s="140">
        <f t="shared" si="59"/>
        <v>0</v>
      </c>
      <c r="BL247" s="18" t="s">
        <v>148</v>
      </c>
      <c r="BM247" s="18" t="s">
        <v>558</v>
      </c>
    </row>
    <row r="248" spans="2:65" s="1" customFormat="1" ht="38.25" customHeight="1">
      <c r="B248" s="131"/>
      <c r="C248" s="132" t="s">
        <v>559</v>
      </c>
      <c r="D248" s="132" t="s">
        <v>144</v>
      </c>
      <c r="E248" s="133" t="s">
        <v>560</v>
      </c>
      <c r="F248" s="209" t="s">
        <v>561</v>
      </c>
      <c r="G248" s="209"/>
      <c r="H248" s="209"/>
      <c r="I248" s="209"/>
      <c r="J248" s="134" t="s">
        <v>147</v>
      </c>
      <c r="K248" s="135">
        <v>1.986</v>
      </c>
      <c r="L248" s="210"/>
      <c r="M248" s="210"/>
      <c r="N248" s="210">
        <f t="shared" si="50"/>
        <v>0</v>
      </c>
      <c r="O248" s="210"/>
      <c r="P248" s="210"/>
      <c r="Q248" s="210"/>
      <c r="R248" s="136"/>
      <c r="T248" s="137" t="s">
        <v>5</v>
      </c>
      <c r="U248" s="40" t="s">
        <v>40</v>
      </c>
      <c r="V248" s="138">
        <v>1.4550000000000001</v>
      </c>
      <c r="W248" s="138">
        <f t="shared" si="51"/>
        <v>2.8896299999999999</v>
      </c>
      <c r="X248" s="138">
        <v>0</v>
      </c>
      <c r="Y248" s="138">
        <f t="shared" si="52"/>
        <v>0</v>
      </c>
      <c r="Z248" s="138">
        <v>1.905</v>
      </c>
      <c r="AA248" s="139">
        <f t="shared" si="53"/>
        <v>3.7833299999999999</v>
      </c>
      <c r="AR248" s="18" t="s">
        <v>148</v>
      </c>
      <c r="AT248" s="18" t="s">
        <v>144</v>
      </c>
      <c r="AU248" s="18" t="s">
        <v>149</v>
      </c>
      <c r="AY248" s="18" t="s">
        <v>142</v>
      </c>
      <c r="BE248" s="140">
        <f t="shared" si="54"/>
        <v>0</v>
      </c>
      <c r="BF248" s="140">
        <f t="shared" si="55"/>
        <v>0</v>
      </c>
      <c r="BG248" s="140">
        <f t="shared" si="56"/>
        <v>0</v>
      </c>
      <c r="BH248" s="140">
        <f t="shared" si="57"/>
        <v>0</v>
      </c>
      <c r="BI248" s="140">
        <f t="shared" si="58"/>
        <v>0</v>
      </c>
      <c r="BJ248" s="18" t="s">
        <v>149</v>
      </c>
      <c r="BK248" s="140">
        <f t="shared" si="59"/>
        <v>0</v>
      </c>
      <c r="BL248" s="18" t="s">
        <v>148</v>
      </c>
      <c r="BM248" s="18" t="s">
        <v>562</v>
      </c>
    </row>
    <row r="249" spans="2:65" s="1" customFormat="1" ht="38.25" customHeight="1">
      <c r="B249" s="131"/>
      <c r="C249" s="132" t="s">
        <v>563</v>
      </c>
      <c r="D249" s="132" t="s">
        <v>144</v>
      </c>
      <c r="E249" s="133" t="s">
        <v>564</v>
      </c>
      <c r="F249" s="209" t="s">
        <v>565</v>
      </c>
      <c r="G249" s="209"/>
      <c r="H249" s="209"/>
      <c r="I249" s="209"/>
      <c r="J249" s="134" t="s">
        <v>147</v>
      </c>
      <c r="K249" s="135">
        <v>3.6</v>
      </c>
      <c r="L249" s="210"/>
      <c r="M249" s="210"/>
      <c r="N249" s="210">
        <f t="shared" si="50"/>
        <v>0</v>
      </c>
      <c r="O249" s="210"/>
      <c r="P249" s="210"/>
      <c r="Q249" s="210"/>
      <c r="R249" s="136"/>
      <c r="T249" s="137" t="s">
        <v>5</v>
      </c>
      <c r="U249" s="40" t="s">
        <v>40</v>
      </c>
      <c r="V249" s="138">
        <v>2.464</v>
      </c>
      <c r="W249" s="138">
        <f t="shared" si="51"/>
        <v>8.8704000000000001</v>
      </c>
      <c r="X249" s="138">
        <v>0</v>
      </c>
      <c r="Y249" s="138">
        <f t="shared" si="52"/>
        <v>0</v>
      </c>
      <c r="Z249" s="138">
        <v>1.633</v>
      </c>
      <c r="AA249" s="139">
        <f t="shared" si="53"/>
        <v>5.8788</v>
      </c>
      <c r="AR249" s="18" t="s">
        <v>148</v>
      </c>
      <c r="AT249" s="18" t="s">
        <v>144</v>
      </c>
      <c r="AU249" s="18" t="s">
        <v>149</v>
      </c>
      <c r="AY249" s="18" t="s">
        <v>142</v>
      </c>
      <c r="BE249" s="140">
        <f t="shared" si="54"/>
        <v>0</v>
      </c>
      <c r="BF249" s="140">
        <f t="shared" si="55"/>
        <v>0</v>
      </c>
      <c r="BG249" s="140">
        <f t="shared" si="56"/>
        <v>0</v>
      </c>
      <c r="BH249" s="140">
        <f t="shared" si="57"/>
        <v>0</v>
      </c>
      <c r="BI249" s="140">
        <f t="shared" si="58"/>
        <v>0</v>
      </c>
      <c r="BJ249" s="18" t="s">
        <v>149</v>
      </c>
      <c r="BK249" s="140">
        <f t="shared" si="59"/>
        <v>0</v>
      </c>
      <c r="BL249" s="18" t="s">
        <v>148</v>
      </c>
      <c r="BM249" s="18" t="s">
        <v>566</v>
      </c>
    </row>
    <row r="250" spans="2:65" s="1" customFormat="1" ht="38.25" customHeight="1">
      <c r="B250" s="131"/>
      <c r="C250" s="132" t="s">
        <v>567</v>
      </c>
      <c r="D250" s="132" t="s">
        <v>144</v>
      </c>
      <c r="E250" s="133" t="s">
        <v>568</v>
      </c>
      <c r="F250" s="209" t="s">
        <v>569</v>
      </c>
      <c r="G250" s="209"/>
      <c r="H250" s="209"/>
      <c r="I250" s="209"/>
      <c r="J250" s="134" t="s">
        <v>147</v>
      </c>
      <c r="K250" s="135">
        <v>0.41199999999999998</v>
      </c>
      <c r="L250" s="210"/>
      <c r="M250" s="210"/>
      <c r="N250" s="210">
        <f t="shared" si="50"/>
        <v>0</v>
      </c>
      <c r="O250" s="210"/>
      <c r="P250" s="210"/>
      <c r="Q250" s="210"/>
      <c r="R250" s="136"/>
      <c r="T250" s="137" t="s">
        <v>5</v>
      </c>
      <c r="U250" s="40" t="s">
        <v>40</v>
      </c>
      <c r="V250" s="138">
        <v>9.9213299999999993</v>
      </c>
      <c r="W250" s="138">
        <f t="shared" si="51"/>
        <v>4.0875879599999996</v>
      </c>
      <c r="X250" s="138">
        <v>0</v>
      </c>
      <c r="Y250" s="138">
        <f t="shared" si="52"/>
        <v>0</v>
      </c>
      <c r="Z250" s="138">
        <v>2.2000000000000002</v>
      </c>
      <c r="AA250" s="139">
        <f t="shared" si="53"/>
        <v>0.90639999999999998</v>
      </c>
      <c r="AR250" s="18" t="s">
        <v>148</v>
      </c>
      <c r="AT250" s="18" t="s">
        <v>144</v>
      </c>
      <c r="AU250" s="18" t="s">
        <v>149</v>
      </c>
      <c r="AY250" s="18" t="s">
        <v>142</v>
      </c>
      <c r="BE250" s="140">
        <f t="shared" si="54"/>
        <v>0</v>
      </c>
      <c r="BF250" s="140">
        <f t="shared" si="55"/>
        <v>0</v>
      </c>
      <c r="BG250" s="140">
        <f t="shared" si="56"/>
        <v>0</v>
      </c>
      <c r="BH250" s="140">
        <f t="shared" si="57"/>
        <v>0</v>
      </c>
      <c r="BI250" s="140">
        <f t="shared" si="58"/>
        <v>0</v>
      </c>
      <c r="BJ250" s="18" t="s">
        <v>149</v>
      </c>
      <c r="BK250" s="140">
        <f t="shared" si="59"/>
        <v>0</v>
      </c>
      <c r="BL250" s="18" t="s">
        <v>148</v>
      </c>
      <c r="BM250" s="18" t="s">
        <v>570</v>
      </c>
    </row>
    <row r="251" spans="2:65" s="1" customFormat="1" ht="51" customHeight="1">
      <c r="B251" s="131"/>
      <c r="C251" s="132" t="s">
        <v>571</v>
      </c>
      <c r="D251" s="132" t="s">
        <v>144</v>
      </c>
      <c r="E251" s="133" t="s">
        <v>572</v>
      </c>
      <c r="F251" s="209" t="s">
        <v>573</v>
      </c>
      <c r="G251" s="209"/>
      <c r="H251" s="209"/>
      <c r="I251" s="209"/>
      <c r="J251" s="134" t="s">
        <v>147</v>
      </c>
      <c r="K251" s="135">
        <v>44.167999999999999</v>
      </c>
      <c r="L251" s="210"/>
      <c r="M251" s="210"/>
      <c r="N251" s="210">
        <f t="shared" si="50"/>
        <v>0</v>
      </c>
      <c r="O251" s="210"/>
      <c r="P251" s="210"/>
      <c r="Q251" s="210"/>
      <c r="R251" s="136"/>
      <c r="T251" s="137" t="s">
        <v>5</v>
      </c>
      <c r="U251" s="40" t="s">
        <v>40</v>
      </c>
      <c r="V251" s="138">
        <v>5.8433900000000003</v>
      </c>
      <c r="W251" s="138">
        <f t="shared" si="51"/>
        <v>258.09084952000001</v>
      </c>
      <c r="X251" s="138">
        <v>0</v>
      </c>
      <c r="Y251" s="138">
        <f t="shared" si="52"/>
        <v>0</v>
      </c>
      <c r="Z251" s="138">
        <v>2.2000000000000002</v>
      </c>
      <c r="AA251" s="139">
        <f t="shared" si="53"/>
        <v>97.169600000000003</v>
      </c>
      <c r="AR251" s="18" t="s">
        <v>148</v>
      </c>
      <c r="AT251" s="18" t="s">
        <v>144</v>
      </c>
      <c r="AU251" s="18" t="s">
        <v>149</v>
      </c>
      <c r="AY251" s="18" t="s">
        <v>142</v>
      </c>
      <c r="BE251" s="140">
        <f t="shared" si="54"/>
        <v>0</v>
      </c>
      <c r="BF251" s="140">
        <f t="shared" si="55"/>
        <v>0</v>
      </c>
      <c r="BG251" s="140">
        <f t="shared" si="56"/>
        <v>0</v>
      </c>
      <c r="BH251" s="140">
        <f t="shared" si="57"/>
        <v>0</v>
      </c>
      <c r="BI251" s="140">
        <f t="shared" si="58"/>
        <v>0</v>
      </c>
      <c r="BJ251" s="18" t="s">
        <v>149</v>
      </c>
      <c r="BK251" s="140">
        <f t="shared" si="59"/>
        <v>0</v>
      </c>
      <c r="BL251" s="18" t="s">
        <v>148</v>
      </c>
      <c r="BM251" s="18" t="s">
        <v>574</v>
      </c>
    </row>
    <row r="252" spans="2:65" s="1" customFormat="1" ht="38.25" customHeight="1">
      <c r="B252" s="131"/>
      <c r="C252" s="132" t="s">
        <v>575</v>
      </c>
      <c r="D252" s="132" t="s">
        <v>144</v>
      </c>
      <c r="E252" s="133" t="s">
        <v>576</v>
      </c>
      <c r="F252" s="209" t="s">
        <v>577</v>
      </c>
      <c r="G252" s="209"/>
      <c r="H252" s="209"/>
      <c r="I252" s="209"/>
      <c r="J252" s="134" t="s">
        <v>217</v>
      </c>
      <c r="K252" s="135">
        <v>87.31</v>
      </c>
      <c r="L252" s="210"/>
      <c r="M252" s="210"/>
      <c r="N252" s="210">
        <f t="shared" si="50"/>
        <v>0</v>
      </c>
      <c r="O252" s="210"/>
      <c r="P252" s="210"/>
      <c r="Q252" s="210"/>
      <c r="R252" s="136"/>
      <c r="T252" s="137" t="s">
        <v>5</v>
      </c>
      <c r="U252" s="40" t="s">
        <v>40</v>
      </c>
      <c r="V252" s="138">
        <v>0.29099999999999998</v>
      </c>
      <c r="W252" s="138">
        <f t="shared" si="51"/>
        <v>25.407209999999999</v>
      </c>
      <c r="X252" s="138">
        <v>0</v>
      </c>
      <c r="Y252" s="138">
        <f t="shared" si="52"/>
        <v>0</v>
      </c>
      <c r="Z252" s="138">
        <v>6.5000000000000002E-2</v>
      </c>
      <c r="AA252" s="139">
        <f t="shared" si="53"/>
        <v>5.6751500000000004</v>
      </c>
      <c r="AR252" s="18" t="s">
        <v>148</v>
      </c>
      <c r="AT252" s="18" t="s">
        <v>144</v>
      </c>
      <c r="AU252" s="18" t="s">
        <v>149</v>
      </c>
      <c r="AY252" s="18" t="s">
        <v>142</v>
      </c>
      <c r="BE252" s="140">
        <f t="shared" si="54"/>
        <v>0</v>
      </c>
      <c r="BF252" s="140">
        <f t="shared" si="55"/>
        <v>0</v>
      </c>
      <c r="BG252" s="140">
        <f t="shared" si="56"/>
        <v>0</v>
      </c>
      <c r="BH252" s="140">
        <f t="shared" si="57"/>
        <v>0</v>
      </c>
      <c r="BI252" s="140">
        <f t="shared" si="58"/>
        <v>0</v>
      </c>
      <c r="BJ252" s="18" t="s">
        <v>149</v>
      </c>
      <c r="BK252" s="140">
        <f t="shared" si="59"/>
        <v>0</v>
      </c>
      <c r="BL252" s="18" t="s">
        <v>148</v>
      </c>
      <c r="BM252" s="18" t="s">
        <v>578</v>
      </c>
    </row>
    <row r="253" spans="2:65" s="1" customFormat="1" ht="25.5" customHeight="1">
      <c r="B253" s="131"/>
      <c r="C253" s="132" t="s">
        <v>204</v>
      </c>
      <c r="D253" s="132" t="s">
        <v>144</v>
      </c>
      <c r="E253" s="133" t="s">
        <v>579</v>
      </c>
      <c r="F253" s="209" t="s">
        <v>580</v>
      </c>
      <c r="G253" s="209"/>
      <c r="H253" s="209"/>
      <c r="I253" s="209"/>
      <c r="J253" s="134" t="s">
        <v>262</v>
      </c>
      <c r="K253" s="135">
        <v>86.4</v>
      </c>
      <c r="L253" s="210"/>
      <c r="M253" s="210"/>
      <c r="N253" s="210">
        <f t="shared" si="50"/>
        <v>0</v>
      </c>
      <c r="O253" s="210"/>
      <c r="P253" s="210"/>
      <c r="Q253" s="210"/>
      <c r="R253" s="136"/>
      <c r="T253" s="137" t="s">
        <v>5</v>
      </c>
      <c r="U253" s="40" t="s">
        <v>40</v>
      </c>
      <c r="V253" s="138">
        <v>0.188</v>
      </c>
      <c r="W253" s="138">
        <f t="shared" si="51"/>
        <v>16.243200000000002</v>
      </c>
      <c r="X253" s="138">
        <v>0</v>
      </c>
      <c r="Y253" s="138">
        <f t="shared" si="52"/>
        <v>0</v>
      </c>
      <c r="Z253" s="138">
        <v>8.0000000000000002E-3</v>
      </c>
      <c r="AA253" s="139">
        <f t="shared" si="53"/>
        <v>0.69120000000000004</v>
      </c>
      <c r="AR253" s="18" t="s">
        <v>148</v>
      </c>
      <c r="AT253" s="18" t="s">
        <v>144</v>
      </c>
      <c r="AU253" s="18" t="s">
        <v>149</v>
      </c>
      <c r="AY253" s="18" t="s">
        <v>142</v>
      </c>
      <c r="BE253" s="140">
        <f t="shared" si="54"/>
        <v>0</v>
      </c>
      <c r="BF253" s="140">
        <f t="shared" si="55"/>
        <v>0</v>
      </c>
      <c r="BG253" s="140">
        <f t="shared" si="56"/>
        <v>0</v>
      </c>
      <c r="BH253" s="140">
        <f t="shared" si="57"/>
        <v>0</v>
      </c>
      <c r="BI253" s="140">
        <f t="shared" si="58"/>
        <v>0</v>
      </c>
      <c r="BJ253" s="18" t="s">
        <v>149</v>
      </c>
      <c r="BK253" s="140">
        <f t="shared" si="59"/>
        <v>0</v>
      </c>
      <c r="BL253" s="18" t="s">
        <v>148</v>
      </c>
      <c r="BM253" s="18" t="s">
        <v>581</v>
      </c>
    </row>
    <row r="254" spans="2:65" s="1" customFormat="1" ht="25.5" customHeight="1">
      <c r="B254" s="131"/>
      <c r="C254" s="132" t="s">
        <v>582</v>
      </c>
      <c r="D254" s="132" t="s">
        <v>144</v>
      </c>
      <c r="E254" s="133" t="s">
        <v>583</v>
      </c>
      <c r="F254" s="209" t="s">
        <v>584</v>
      </c>
      <c r="G254" s="209"/>
      <c r="H254" s="209"/>
      <c r="I254" s="209"/>
      <c r="J254" s="134" t="s">
        <v>262</v>
      </c>
      <c r="K254" s="135">
        <v>14.6</v>
      </c>
      <c r="L254" s="210"/>
      <c r="M254" s="210"/>
      <c r="N254" s="210">
        <f t="shared" si="50"/>
        <v>0</v>
      </c>
      <c r="O254" s="210"/>
      <c r="P254" s="210"/>
      <c r="Q254" s="210"/>
      <c r="R254" s="136"/>
      <c r="T254" s="137" t="s">
        <v>5</v>
      </c>
      <c r="U254" s="40" t="s">
        <v>40</v>
      </c>
      <c r="V254" s="138">
        <v>0.188</v>
      </c>
      <c r="W254" s="138">
        <f t="shared" si="51"/>
        <v>2.7448000000000001</v>
      </c>
      <c r="X254" s="138">
        <v>0</v>
      </c>
      <c r="Y254" s="138">
        <f t="shared" si="52"/>
        <v>0</v>
      </c>
      <c r="Z254" s="138">
        <v>1.2E-2</v>
      </c>
      <c r="AA254" s="139">
        <f t="shared" si="53"/>
        <v>0.17519999999999999</v>
      </c>
      <c r="AR254" s="18" t="s">
        <v>148</v>
      </c>
      <c r="AT254" s="18" t="s">
        <v>144</v>
      </c>
      <c r="AU254" s="18" t="s">
        <v>149</v>
      </c>
      <c r="AY254" s="18" t="s">
        <v>142</v>
      </c>
      <c r="BE254" s="140">
        <f t="shared" si="54"/>
        <v>0</v>
      </c>
      <c r="BF254" s="140">
        <f t="shared" si="55"/>
        <v>0</v>
      </c>
      <c r="BG254" s="140">
        <f t="shared" si="56"/>
        <v>0</v>
      </c>
      <c r="BH254" s="140">
        <f t="shared" si="57"/>
        <v>0</v>
      </c>
      <c r="BI254" s="140">
        <f t="shared" si="58"/>
        <v>0</v>
      </c>
      <c r="BJ254" s="18" t="s">
        <v>149</v>
      </c>
      <c r="BK254" s="140">
        <f t="shared" si="59"/>
        <v>0</v>
      </c>
      <c r="BL254" s="18" t="s">
        <v>148</v>
      </c>
      <c r="BM254" s="18" t="s">
        <v>585</v>
      </c>
    </row>
    <row r="255" spans="2:65" s="1" customFormat="1" ht="25.5" customHeight="1">
      <c r="B255" s="131"/>
      <c r="C255" s="132" t="s">
        <v>586</v>
      </c>
      <c r="D255" s="132" t="s">
        <v>144</v>
      </c>
      <c r="E255" s="133" t="s">
        <v>587</v>
      </c>
      <c r="F255" s="209" t="s">
        <v>588</v>
      </c>
      <c r="G255" s="209"/>
      <c r="H255" s="209"/>
      <c r="I255" s="209"/>
      <c r="J255" s="134" t="s">
        <v>279</v>
      </c>
      <c r="K255" s="135">
        <v>17</v>
      </c>
      <c r="L255" s="210"/>
      <c r="M255" s="210"/>
      <c r="N255" s="210">
        <f t="shared" si="50"/>
        <v>0</v>
      </c>
      <c r="O255" s="210"/>
      <c r="P255" s="210"/>
      <c r="Q255" s="210"/>
      <c r="R255" s="136"/>
      <c r="T255" s="137" t="s">
        <v>5</v>
      </c>
      <c r="U255" s="40" t="s">
        <v>40</v>
      </c>
      <c r="V255" s="138">
        <v>4.9000000000000002E-2</v>
      </c>
      <c r="W255" s="138">
        <f t="shared" si="51"/>
        <v>0.83300000000000007</v>
      </c>
      <c r="X255" s="138">
        <v>0</v>
      </c>
      <c r="Y255" s="138">
        <f t="shared" si="52"/>
        <v>0</v>
      </c>
      <c r="Z255" s="138">
        <v>2.4E-2</v>
      </c>
      <c r="AA255" s="139">
        <f t="shared" si="53"/>
        <v>0.40800000000000003</v>
      </c>
      <c r="AR255" s="18" t="s">
        <v>148</v>
      </c>
      <c r="AT255" s="18" t="s">
        <v>144</v>
      </c>
      <c r="AU255" s="18" t="s">
        <v>149</v>
      </c>
      <c r="AY255" s="18" t="s">
        <v>142</v>
      </c>
      <c r="BE255" s="140">
        <f t="shared" si="54"/>
        <v>0</v>
      </c>
      <c r="BF255" s="140">
        <f t="shared" si="55"/>
        <v>0</v>
      </c>
      <c r="BG255" s="140">
        <f t="shared" si="56"/>
        <v>0</v>
      </c>
      <c r="BH255" s="140">
        <f t="shared" si="57"/>
        <v>0</v>
      </c>
      <c r="BI255" s="140">
        <f t="shared" si="58"/>
        <v>0</v>
      </c>
      <c r="BJ255" s="18" t="s">
        <v>149</v>
      </c>
      <c r="BK255" s="140">
        <f t="shared" si="59"/>
        <v>0</v>
      </c>
      <c r="BL255" s="18" t="s">
        <v>148</v>
      </c>
      <c r="BM255" s="18" t="s">
        <v>589</v>
      </c>
    </row>
    <row r="256" spans="2:65" s="1" customFormat="1" ht="25.5" customHeight="1">
      <c r="B256" s="131"/>
      <c r="C256" s="132" t="s">
        <v>590</v>
      </c>
      <c r="D256" s="132" t="s">
        <v>144</v>
      </c>
      <c r="E256" s="133" t="s">
        <v>591</v>
      </c>
      <c r="F256" s="209" t="s">
        <v>592</v>
      </c>
      <c r="G256" s="209"/>
      <c r="H256" s="209"/>
      <c r="I256" s="209"/>
      <c r="J256" s="134" t="s">
        <v>217</v>
      </c>
      <c r="K256" s="135">
        <v>22</v>
      </c>
      <c r="L256" s="210"/>
      <c r="M256" s="210"/>
      <c r="N256" s="210">
        <f t="shared" si="50"/>
        <v>0</v>
      </c>
      <c r="O256" s="210"/>
      <c r="P256" s="210"/>
      <c r="Q256" s="210"/>
      <c r="R256" s="136"/>
      <c r="T256" s="137" t="s">
        <v>5</v>
      </c>
      <c r="U256" s="40" t="s">
        <v>40</v>
      </c>
      <c r="V256" s="138">
        <v>1.6</v>
      </c>
      <c r="W256" s="138">
        <f t="shared" si="51"/>
        <v>35.200000000000003</v>
      </c>
      <c r="X256" s="138">
        <v>0</v>
      </c>
      <c r="Y256" s="138">
        <f t="shared" si="52"/>
        <v>0</v>
      </c>
      <c r="Z256" s="138">
        <v>7.5999999999999998E-2</v>
      </c>
      <c r="AA256" s="139">
        <f t="shared" si="53"/>
        <v>1.6719999999999999</v>
      </c>
      <c r="AR256" s="18" t="s">
        <v>148</v>
      </c>
      <c r="AT256" s="18" t="s">
        <v>144</v>
      </c>
      <c r="AU256" s="18" t="s">
        <v>149</v>
      </c>
      <c r="AY256" s="18" t="s">
        <v>142</v>
      </c>
      <c r="BE256" s="140">
        <f t="shared" si="54"/>
        <v>0</v>
      </c>
      <c r="BF256" s="140">
        <f t="shared" si="55"/>
        <v>0</v>
      </c>
      <c r="BG256" s="140">
        <f t="shared" si="56"/>
        <v>0</v>
      </c>
      <c r="BH256" s="140">
        <f t="shared" si="57"/>
        <v>0</v>
      </c>
      <c r="BI256" s="140">
        <f t="shared" si="58"/>
        <v>0</v>
      </c>
      <c r="BJ256" s="18" t="s">
        <v>149</v>
      </c>
      <c r="BK256" s="140">
        <f t="shared" si="59"/>
        <v>0</v>
      </c>
      <c r="BL256" s="18" t="s">
        <v>148</v>
      </c>
      <c r="BM256" s="18" t="s">
        <v>593</v>
      </c>
    </row>
    <row r="257" spans="2:65" s="1" customFormat="1" ht="25.5" customHeight="1">
      <c r="B257" s="131"/>
      <c r="C257" s="132" t="s">
        <v>594</v>
      </c>
      <c r="D257" s="132" t="s">
        <v>144</v>
      </c>
      <c r="E257" s="133" t="s">
        <v>595</v>
      </c>
      <c r="F257" s="209" t="s">
        <v>596</v>
      </c>
      <c r="G257" s="209"/>
      <c r="H257" s="209"/>
      <c r="I257" s="209"/>
      <c r="J257" s="134" t="s">
        <v>217</v>
      </c>
      <c r="K257" s="135">
        <v>4.6399999999999997</v>
      </c>
      <c r="L257" s="210"/>
      <c r="M257" s="210"/>
      <c r="N257" s="210">
        <f t="shared" si="50"/>
        <v>0</v>
      </c>
      <c r="O257" s="210"/>
      <c r="P257" s="210"/>
      <c r="Q257" s="210"/>
      <c r="R257" s="136"/>
      <c r="T257" s="137" t="s">
        <v>5</v>
      </c>
      <c r="U257" s="40" t="s">
        <v>40</v>
      </c>
      <c r="V257" s="138">
        <v>1.2</v>
      </c>
      <c r="W257" s="138">
        <f t="shared" si="51"/>
        <v>5.5679999999999996</v>
      </c>
      <c r="X257" s="138">
        <v>0</v>
      </c>
      <c r="Y257" s="138">
        <f t="shared" si="52"/>
        <v>0</v>
      </c>
      <c r="Z257" s="138">
        <v>6.3E-2</v>
      </c>
      <c r="AA257" s="139">
        <f t="shared" si="53"/>
        <v>0.29231999999999997</v>
      </c>
      <c r="AR257" s="18" t="s">
        <v>148</v>
      </c>
      <c r="AT257" s="18" t="s">
        <v>144</v>
      </c>
      <c r="AU257" s="18" t="s">
        <v>149</v>
      </c>
      <c r="AY257" s="18" t="s">
        <v>142</v>
      </c>
      <c r="BE257" s="140">
        <f t="shared" si="54"/>
        <v>0</v>
      </c>
      <c r="BF257" s="140">
        <f t="shared" si="55"/>
        <v>0</v>
      </c>
      <c r="BG257" s="140">
        <f t="shared" si="56"/>
        <v>0</v>
      </c>
      <c r="BH257" s="140">
        <f t="shared" si="57"/>
        <v>0</v>
      </c>
      <c r="BI257" s="140">
        <f t="shared" si="58"/>
        <v>0</v>
      </c>
      <c r="BJ257" s="18" t="s">
        <v>149</v>
      </c>
      <c r="BK257" s="140">
        <f t="shared" si="59"/>
        <v>0</v>
      </c>
      <c r="BL257" s="18" t="s">
        <v>148</v>
      </c>
      <c r="BM257" s="18" t="s">
        <v>597</v>
      </c>
    </row>
    <row r="258" spans="2:65" s="1" customFormat="1" ht="25.5" customHeight="1">
      <c r="B258" s="131"/>
      <c r="C258" s="132" t="s">
        <v>598</v>
      </c>
      <c r="D258" s="132" t="s">
        <v>144</v>
      </c>
      <c r="E258" s="133" t="s">
        <v>599</v>
      </c>
      <c r="F258" s="209" t="s">
        <v>600</v>
      </c>
      <c r="G258" s="209"/>
      <c r="H258" s="209"/>
      <c r="I258" s="209"/>
      <c r="J258" s="134" t="s">
        <v>217</v>
      </c>
      <c r="K258" s="135">
        <v>10.8</v>
      </c>
      <c r="L258" s="210"/>
      <c r="M258" s="210"/>
      <c r="N258" s="210">
        <f t="shared" si="50"/>
        <v>0</v>
      </c>
      <c r="O258" s="210"/>
      <c r="P258" s="210"/>
      <c r="Q258" s="210"/>
      <c r="R258" s="136"/>
      <c r="T258" s="137" t="s">
        <v>5</v>
      </c>
      <c r="U258" s="40" t="s">
        <v>40</v>
      </c>
      <c r="V258" s="138">
        <v>0.28999999999999998</v>
      </c>
      <c r="W258" s="138">
        <f t="shared" si="51"/>
        <v>3.1320000000000001</v>
      </c>
      <c r="X258" s="138">
        <v>0</v>
      </c>
      <c r="Y258" s="138">
        <f t="shared" si="52"/>
        <v>0</v>
      </c>
      <c r="Z258" s="138">
        <v>6.6000000000000003E-2</v>
      </c>
      <c r="AA258" s="139">
        <f t="shared" si="53"/>
        <v>0.7128000000000001</v>
      </c>
      <c r="AR258" s="18" t="s">
        <v>148</v>
      </c>
      <c r="AT258" s="18" t="s">
        <v>144</v>
      </c>
      <c r="AU258" s="18" t="s">
        <v>149</v>
      </c>
      <c r="AY258" s="18" t="s">
        <v>142</v>
      </c>
      <c r="BE258" s="140">
        <f t="shared" si="54"/>
        <v>0</v>
      </c>
      <c r="BF258" s="140">
        <f t="shared" si="55"/>
        <v>0</v>
      </c>
      <c r="BG258" s="140">
        <f t="shared" si="56"/>
        <v>0</v>
      </c>
      <c r="BH258" s="140">
        <f t="shared" si="57"/>
        <v>0</v>
      </c>
      <c r="BI258" s="140">
        <f t="shared" si="58"/>
        <v>0</v>
      </c>
      <c r="BJ258" s="18" t="s">
        <v>149</v>
      </c>
      <c r="BK258" s="140">
        <f t="shared" si="59"/>
        <v>0</v>
      </c>
      <c r="BL258" s="18" t="s">
        <v>148</v>
      </c>
      <c r="BM258" s="18" t="s">
        <v>601</v>
      </c>
    </row>
    <row r="259" spans="2:65" s="1" customFormat="1" ht="25.5" customHeight="1">
      <c r="B259" s="131"/>
      <c r="C259" s="132" t="s">
        <v>602</v>
      </c>
      <c r="D259" s="132" t="s">
        <v>144</v>
      </c>
      <c r="E259" s="133" t="s">
        <v>603</v>
      </c>
      <c r="F259" s="209" t="s">
        <v>604</v>
      </c>
      <c r="G259" s="209"/>
      <c r="H259" s="209"/>
      <c r="I259" s="209"/>
      <c r="J259" s="134" t="s">
        <v>147</v>
      </c>
      <c r="K259" s="135">
        <v>1.62</v>
      </c>
      <c r="L259" s="210"/>
      <c r="M259" s="210"/>
      <c r="N259" s="210">
        <f t="shared" si="50"/>
        <v>0</v>
      </c>
      <c r="O259" s="210"/>
      <c r="P259" s="210"/>
      <c r="Q259" s="210"/>
      <c r="R259" s="136"/>
      <c r="T259" s="137" t="s">
        <v>5</v>
      </c>
      <c r="U259" s="40" t="s">
        <v>40</v>
      </c>
      <c r="V259" s="138">
        <v>6.1760000000000002</v>
      </c>
      <c r="W259" s="138">
        <f t="shared" si="51"/>
        <v>10.005120000000002</v>
      </c>
      <c r="X259" s="138">
        <v>0</v>
      </c>
      <c r="Y259" s="138">
        <f t="shared" si="52"/>
        <v>0</v>
      </c>
      <c r="Z259" s="138">
        <v>1.875</v>
      </c>
      <c r="AA259" s="139">
        <f t="shared" si="53"/>
        <v>3.0375000000000001</v>
      </c>
      <c r="AR259" s="18" t="s">
        <v>148</v>
      </c>
      <c r="AT259" s="18" t="s">
        <v>144</v>
      </c>
      <c r="AU259" s="18" t="s">
        <v>149</v>
      </c>
      <c r="AY259" s="18" t="s">
        <v>142</v>
      </c>
      <c r="BE259" s="140">
        <f t="shared" si="54"/>
        <v>0</v>
      </c>
      <c r="BF259" s="140">
        <f t="shared" si="55"/>
        <v>0</v>
      </c>
      <c r="BG259" s="140">
        <f t="shared" si="56"/>
        <v>0</v>
      </c>
      <c r="BH259" s="140">
        <f t="shared" si="57"/>
        <v>0</v>
      </c>
      <c r="BI259" s="140">
        <f t="shared" si="58"/>
        <v>0</v>
      </c>
      <c r="BJ259" s="18" t="s">
        <v>149</v>
      </c>
      <c r="BK259" s="140">
        <f t="shared" si="59"/>
        <v>0</v>
      </c>
      <c r="BL259" s="18" t="s">
        <v>148</v>
      </c>
      <c r="BM259" s="18" t="s">
        <v>605</v>
      </c>
    </row>
    <row r="260" spans="2:65" s="1" customFormat="1" ht="25.5" customHeight="1">
      <c r="B260" s="131"/>
      <c r="C260" s="132" t="s">
        <v>606</v>
      </c>
      <c r="D260" s="132" t="s">
        <v>144</v>
      </c>
      <c r="E260" s="133" t="s">
        <v>607</v>
      </c>
      <c r="F260" s="209" t="s">
        <v>608</v>
      </c>
      <c r="G260" s="209"/>
      <c r="H260" s="209"/>
      <c r="I260" s="209"/>
      <c r="J260" s="134" t="s">
        <v>147</v>
      </c>
      <c r="K260" s="135">
        <v>5.0449999999999999</v>
      </c>
      <c r="L260" s="210"/>
      <c r="M260" s="210"/>
      <c r="N260" s="210">
        <f t="shared" si="50"/>
        <v>0</v>
      </c>
      <c r="O260" s="210"/>
      <c r="P260" s="210"/>
      <c r="Q260" s="210"/>
      <c r="R260" s="136"/>
      <c r="T260" s="137" t="s">
        <v>5</v>
      </c>
      <c r="U260" s="40" t="s">
        <v>40</v>
      </c>
      <c r="V260" s="138">
        <v>4.2140000000000004</v>
      </c>
      <c r="W260" s="138">
        <f t="shared" si="51"/>
        <v>21.259630000000001</v>
      </c>
      <c r="X260" s="138">
        <v>0</v>
      </c>
      <c r="Y260" s="138">
        <f t="shared" si="52"/>
        <v>0</v>
      </c>
      <c r="Z260" s="138">
        <v>1.875</v>
      </c>
      <c r="AA260" s="139">
        <f t="shared" si="53"/>
        <v>9.4593749999999996</v>
      </c>
      <c r="AR260" s="18" t="s">
        <v>148</v>
      </c>
      <c r="AT260" s="18" t="s">
        <v>144</v>
      </c>
      <c r="AU260" s="18" t="s">
        <v>149</v>
      </c>
      <c r="AY260" s="18" t="s">
        <v>142</v>
      </c>
      <c r="BE260" s="140">
        <f t="shared" si="54"/>
        <v>0</v>
      </c>
      <c r="BF260" s="140">
        <f t="shared" si="55"/>
        <v>0</v>
      </c>
      <c r="BG260" s="140">
        <f t="shared" si="56"/>
        <v>0</v>
      </c>
      <c r="BH260" s="140">
        <f t="shared" si="57"/>
        <v>0</v>
      </c>
      <c r="BI260" s="140">
        <f t="shared" si="58"/>
        <v>0</v>
      </c>
      <c r="BJ260" s="18" t="s">
        <v>149</v>
      </c>
      <c r="BK260" s="140">
        <f t="shared" si="59"/>
        <v>0</v>
      </c>
      <c r="BL260" s="18" t="s">
        <v>148</v>
      </c>
      <c r="BM260" s="18" t="s">
        <v>609</v>
      </c>
    </row>
    <row r="261" spans="2:65" s="1" customFormat="1" ht="38.25" customHeight="1">
      <c r="B261" s="131"/>
      <c r="C261" s="132" t="s">
        <v>610</v>
      </c>
      <c r="D261" s="132" t="s">
        <v>144</v>
      </c>
      <c r="E261" s="133" t="s">
        <v>611</v>
      </c>
      <c r="F261" s="209" t="s">
        <v>612</v>
      </c>
      <c r="G261" s="209"/>
      <c r="H261" s="209"/>
      <c r="I261" s="209"/>
      <c r="J261" s="134" t="s">
        <v>217</v>
      </c>
      <c r="K261" s="135">
        <v>43.93</v>
      </c>
      <c r="L261" s="210"/>
      <c r="M261" s="210"/>
      <c r="N261" s="210">
        <f t="shared" si="50"/>
        <v>0</v>
      </c>
      <c r="O261" s="210"/>
      <c r="P261" s="210"/>
      <c r="Q261" s="210"/>
      <c r="R261" s="136"/>
      <c r="T261" s="137" t="s">
        <v>5</v>
      </c>
      <c r="U261" s="40" t="s">
        <v>40</v>
      </c>
      <c r="V261" s="138">
        <v>0.32200000000000001</v>
      </c>
      <c r="W261" s="138">
        <f t="shared" si="51"/>
        <v>14.14546</v>
      </c>
      <c r="X261" s="138">
        <v>0</v>
      </c>
      <c r="Y261" s="138">
        <f t="shared" si="52"/>
        <v>0</v>
      </c>
      <c r="Z261" s="138">
        <v>0.05</v>
      </c>
      <c r="AA261" s="139">
        <f t="shared" si="53"/>
        <v>2.1964999999999999</v>
      </c>
      <c r="AR261" s="18" t="s">
        <v>148</v>
      </c>
      <c r="AT261" s="18" t="s">
        <v>144</v>
      </c>
      <c r="AU261" s="18" t="s">
        <v>149</v>
      </c>
      <c r="AY261" s="18" t="s">
        <v>142</v>
      </c>
      <c r="BE261" s="140">
        <f t="shared" si="54"/>
        <v>0</v>
      </c>
      <c r="BF261" s="140">
        <f t="shared" si="55"/>
        <v>0</v>
      </c>
      <c r="BG261" s="140">
        <f t="shared" si="56"/>
        <v>0</v>
      </c>
      <c r="BH261" s="140">
        <f t="shared" si="57"/>
        <v>0</v>
      </c>
      <c r="BI261" s="140">
        <f t="shared" si="58"/>
        <v>0</v>
      </c>
      <c r="BJ261" s="18" t="s">
        <v>149</v>
      </c>
      <c r="BK261" s="140">
        <f t="shared" si="59"/>
        <v>0</v>
      </c>
      <c r="BL261" s="18" t="s">
        <v>148</v>
      </c>
      <c r="BM261" s="18" t="s">
        <v>613</v>
      </c>
    </row>
    <row r="262" spans="2:65" s="1" customFormat="1" ht="38.25" customHeight="1">
      <c r="B262" s="131"/>
      <c r="C262" s="132" t="s">
        <v>614</v>
      </c>
      <c r="D262" s="132" t="s">
        <v>144</v>
      </c>
      <c r="E262" s="133" t="s">
        <v>615</v>
      </c>
      <c r="F262" s="209" t="s">
        <v>616</v>
      </c>
      <c r="G262" s="209"/>
      <c r="H262" s="209"/>
      <c r="I262" s="209"/>
      <c r="J262" s="134" t="s">
        <v>217</v>
      </c>
      <c r="K262" s="135">
        <v>539.94799999999998</v>
      </c>
      <c r="L262" s="210"/>
      <c r="M262" s="210"/>
      <c r="N262" s="210">
        <f t="shared" si="50"/>
        <v>0</v>
      </c>
      <c r="O262" s="210"/>
      <c r="P262" s="210"/>
      <c r="Q262" s="210"/>
      <c r="R262" s="136"/>
      <c r="T262" s="137" t="s">
        <v>5</v>
      </c>
      <c r="U262" s="40" t="s">
        <v>40</v>
      </c>
      <c r="V262" s="138">
        <v>0.25383</v>
      </c>
      <c r="W262" s="138">
        <f t="shared" si="51"/>
        <v>137.05500083999999</v>
      </c>
      <c r="X262" s="138">
        <v>0</v>
      </c>
      <c r="Y262" s="138">
        <f t="shared" si="52"/>
        <v>0</v>
      </c>
      <c r="Z262" s="138">
        <v>4.5999999999999999E-2</v>
      </c>
      <c r="AA262" s="139">
        <f t="shared" si="53"/>
        <v>24.837607999999999</v>
      </c>
      <c r="AR262" s="18" t="s">
        <v>148</v>
      </c>
      <c r="AT262" s="18" t="s">
        <v>144</v>
      </c>
      <c r="AU262" s="18" t="s">
        <v>149</v>
      </c>
      <c r="AY262" s="18" t="s">
        <v>142</v>
      </c>
      <c r="BE262" s="140">
        <f t="shared" si="54"/>
        <v>0</v>
      </c>
      <c r="BF262" s="140">
        <f t="shared" si="55"/>
        <v>0</v>
      </c>
      <c r="BG262" s="140">
        <f t="shared" si="56"/>
        <v>0</v>
      </c>
      <c r="BH262" s="140">
        <f t="shared" si="57"/>
        <v>0</v>
      </c>
      <c r="BI262" s="140">
        <f t="shared" si="58"/>
        <v>0</v>
      </c>
      <c r="BJ262" s="18" t="s">
        <v>149</v>
      </c>
      <c r="BK262" s="140">
        <f t="shared" si="59"/>
        <v>0</v>
      </c>
      <c r="BL262" s="18" t="s">
        <v>148</v>
      </c>
      <c r="BM262" s="18" t="s">
        <v>617</v>
      </c>
    </row>
    <row r="263" spans="2:65" s="1" customFormat="1" ht="25.5" customHeight="1">
      <c r="B263" s="131"/>
      <c r="C263" s="132" t="s">
        <v>618</v>
      </c>
      <c r="D263" s="132" t="s">
        <v>144</v>
      </c>
      <c r="E263" s="133" t="s">
        <v>619</v>
      </c>
      <c r="F263" s="209" t="s">
        <v>620</v>
      </c>
      <c r="G263" s="209"/>
      <c r="H263" s="209"/>
      <c r="I263" s="209"/>
      <c r="J263" s="134" t="s">
        <v>217</v>
      </c>
      <c r="K263" s="135">
        <v>27.34</v>
      </c>
      <c r="L263" s="210"/>
      <c r="M263" s="210"/>
      <c r="N263" s="210">
        <f t="shared" si="50"/>
        <v>0</v>
      </c>
      <c r="O263" s="210"/>
      <c r="P263" s="210"/>
      <c r="Q263" s="210"/>
      <c r="R263" s="136"/>
      <c r="T263" s="137" t="s">
        <v>5</v>
      </c>
      <c r="U263" s="40" t="s">
        <v>40</v>
      </c>
      <c r="V263" s="138">
        <v>0.28399999999999997</v>
      </c>
      <c r="W263" s="138">
        <f t="shared" si="51"/>
        <v>7.7645599999999995</v>
      </c>
      <c r="X263" s="138">
        <v>0</v>
      </c>
      <c r="Y263" s="138">
        <f t="shared" si="52"/>
        <v>0</v>
      </c>
      <c r="Z263" s="138">
        <v>6.8000000000000005E-2</v>
      </c>
      <c r="AA263" s="139">
        <f t="shared" si="53"/>
        <v>1.8591200000000001</v>
      </c>
      <c r="AR263" s="18" t="s">
        <v>148</v>
      </c>
      <c r="AT263" s="18" t="s">
        <v>144</v>
      </c>
      <c r="AU263" s="18" t="s">
        <v>149</v>
      </c>
      <c r="AY263" s="18" t="s">
        <v>142</v>
      </c>
      <c r="BE263" s="140">
        <f t="shared" si="54"/>
        <v>0</v>
      </c>
      <c r="BF263" s="140">
        <f t="shared" si="55"/>
        <v>0</v>
      </c>
      <c r="BG263" s="140">
        <f t="shared" si="56"/>
        <v>0</v>
      </c>
      <c r="BH263" s="140">
        <f t="shared" si="57"/>
        <v>0</v>
      </c>
      <c r="BI263" s="140">
        <f t="shared" si="58"/>
        <v>0</v>
      </c>
      <c r="BJ263" s="18" t="s">
        <v>149</v>
      </c>
      <c r="BK263" s="140">
        <f t="shared" si="59"/>
        <v>0</v>
      </c>
      <c r="BL263" s="18" t="s">
        <v>148</v>
      </c>
      <c r="BM263" s="18" t="s">
        <v>621</v>
      </c>
    </row>
    <row r="264" spans="2:65" s="1" customFormat="1" ht="38.25" customHeight="1">
      <c r="B264" s="131"/>
      <c r="C264" s="132" t="s">
        <v>622</v>
      </c>
      <c r="D264" s="132" t="s">
        <v>144</v>
      </c>
      <c r="E264" s="133" t="s">
        <v>623</v>
      </c>
      <c r="F264" s="209" t="s">
        <v>624</v>
      </c>
      <c r="G264" s="209"/>
      <c r="H264" s="209"/>
      <c r="I264" s="209"/>
      <c r="J264" s="134" t="s">
        <v>194</v>
      </c>
      <c r="K264" s="135">
        <v>37.92</v>
      </c>
      <c r="L264" s="210"/>
      <c r="M264" s="210"/>
      <c r="N264" s="210">
        <f t="shared" si="50"/>
        <v>0</v>
      </c>
      <c r="O264" s="210"/>
      <c r="P264" s="210"/>
      <c r="Q264" s="210"/>
      <c r="R264" s="136"/>
      <c r="T264" s="137" t="s">
        <v>5</v>
      </c>
      <c r="U264" s="40" t="s">
        <v>40</v>
      </c>
      <c r="V264" s="138">
        <v>0.88200000000000001</v>
      </c>
      <c r="W264" s="138">
        <f t="shared" si="51"/>
        <v>33.445440000000005</v>
      </c>
      <c r="X264" s="138">
        <v>0</v>
      </c>
      <c r="Y264" s="138">
        <f t="shared" si="52"/>
        <v>0</v>
      </c>
      <c r="Z264" s="138">
        <v>0</v>
      </c>
      <c r="AA264" s="139">
        <f t="shared" si="53"/>
        <v>0</v>
      </c>
      <c r="AR264" s="18" t="s">
        <v>148</v>
      </c>
      <c r="AT264" s="18" t="s">
        <v>144</v>
      </c>
      <c r="AU264" s="18" t="s">
        <v>149</v>
      </c>
      <c r="AY264" s="18" t="s">
        <v>142</v>
      </c>
      <c r="BE264" s="140">
        <f t="shared" si="54"/>
        <v>0</v>
      </c>
      <c r="BF264" s="140">
        <f t="shared" si="55"/>
        <v>0</v>
      </c>
      <c r="BG264" s="140">
        <f t="shared" si="56"/>
        <v>0</v>
      </c>
      <c r="BH264" s="140">
        <f t="shared" si="57"/>
        <v>0</v>
      </c>
      <c r="BI264" s="140">
        <f t="shared" si="58"/>
        <v>0</v>
      </c>
      <c r="BJ264" s="18" t="s">
        <v>149</v>
      </c>
      <c r="BK264" s="140">
        <f t="shared" si="59"/>
        <v>0</v>
      </c>
      <c r="BL264" s="18" t="s">
        <v>148</v>
      </c>
      <c r="BM264" s="18" t="s">
        <v>625</v>
      </c>
    </row>
    <row r="265" spans="2:65" s="1" customFormat="1" ht="25.5" customHeight="1">
      <c r="B265" s="131"/>
      <c r="C265" s="132" t="s">
        <v>626</v>
      </c>
      <c r="D265" s="132" t="s">
        <v>144</v>
      </c>
      <c r="E265" s="133" t="s">
        <v>627</v>
      </c>
      <c r="F265" s="209" t="s">
        <v>628</v>
      </c>
      <c r="G265" s="209"/>
      <c r="H265" s="209"/>
      <c r="I265" s="209"/>
      <c r="J265" s="134" t="s">
        <v>194</v>
      </c>
      <c r="K265" s="135">
        <v>207.59200000000001</v>
      </c>
      <c r="L265" s="210"/>
      <c r="M265" s="210"/>
      <c r="N265" s="210">
        <f t="shared" si="50"/>
        <v>0</v>
      </c>
      <c r="O265" s="210"/>
      <c r="P265" s="210"/>
      <c r="Q265" s="210"/>
      <c r="R265" s="136"/>
      <c r="T265" s="137" t="s">
        <v>5</v>
      </c>
      <c r="U265" s="40" t="s">
        <v>40</v>
      </c>
      <c r="V265" s="138">
        <v>0.59799999999999998</v>
      </c>
      <c r="W265" s="138">
        <f t="shared" si="51"/>
        <v>124.140016</v>
      </c>
      <c r="X265" s="138">
        <v>0</v>
      </c>
      <c r="Y265" s="138">
        <f t="shared" si="52"/>
        <v>0</v>
      </c>
      <c r="Z265" s="138">
        <v>0</v>
      </c>
      <c r="AA265" s="139">
        <f t="shared" si="53"/>
        <v>0</v>
      </c>
      <c r="AR265" s="18" t="s">
        <v>148</v>
      </c>
      <c r="AT265" s="18" t="s">
        <v>144</v>
      </c>
      <c r="AU265" s="18" t="s">
        <v>149</v>
      </c>
      <c r="AY265" s="18" t="s">
        <v>142</v>
      </c>
      <c r="BE265" s="140">
        <f t="shared" si="54"/>
        <v>0</v>
      </c>
      <c r="BF265" s="140">
        <f t="shared" si="55"/>
        <v>0</v>
      </c>
      <c r="BG265" s="140">
        <f t="shared" si="56"/>
        <v>0</v>
      </c>
      <c r="BH265" s="140">
        <f t="shared" si="57"/>
        <v>0</v>
      </c>
      <c r="BI265" s="140">
        <f t="shared" si="58"/>
        <v>0</v>
      </c>
      <c r="BJ265" s="18" t="s">
        <v>149</v>
      </c>
      <c r="BK265" s="140">
        <f t="shared" si="59"/>
        <v>0</v>
      </c>
      <c r="BL265" s="18" t="s">
        <v>148</v>
      </c>
      <c r="BM265" s="18" t="s">
        <v>629</v>
      </c>
    </row>
    <row r="266" spans="2:65" s="1" customFormat="1" ht="25.5" customHeight="1">
      <c r="B266" s="131"/>
      <c r="C266" s="132" t="s">
        <v>630</v>
      </c>
      <c r="D266" s="132" t="s">
        <v>144</v>
      </c>
      <c r="E266" s="133" t="s">
        <v>631</v>
      </c>
      <c r="F266" s="209" t="s">
        <v>632</v>
      </c>
      <c r="G266" s="209"/>
      <c r="H266" s="209"/>
      <c r="I266" s="209"/>
      <c r="J266" s="134" t="s">
        <v>194</v>
      </c>
      <c r="K266" s="135">
        <v>3944.248</v>
      </c>
      <c r="L266" s="210"/>
      <c r="M266" s="210"/>
      <c r="N266" s="210">
        <f t="shared" si="50"/>
        <v>0</v>
      </c>
      <c r="O266" s="210"/>
      <c r="P266" s="210"/>
      <c r="Q266" s="210"/>
      <c r="R266" s="136"/>
      <c r="T266" s="137" t="s">
        <v>5</v>
      </c>
      <c r="U266" s="40" t="s">
        <v>40</v>
      </c>
      <c r="V266" s="138">
        <v>7.0000000000000001E-3</v>
      </c>
      <c r="W266" s="138">
        <f t="shared" si="51"/>
        <v>27.609736000000002</v>
      </c>
      <c r="X266" s="138">
        <v>0</v>
      </c>
      <c r="Y266" s="138">
        <f t="shared" si="52"/>
        <v>0</v>
      </c>
      <c r="Z266" s="138">
        <v>0</v>
      </c>
      <c r="AA266" s="139">
        <f t="shared" si="53"/>
        <v>0</v>
      </c>
      <c r="AR266" s="18" t="s">
        <v>148</v>
      </c>
      <c r="AT266" s="18" t="s">
        <v>144</v>
      </c>
      <c r="AU266" s="18" t="s">
        <v>149</v>
      </c>
      <c r="AY266" s="18" t="s">
        <v>142</v>
      </c>
      <c r="BE266" s="140">
        <f t="shared" si="54"/>
        <v>0</v>
      </c>
      <c r="BF266" s="140">
        <f t="shared" si="55"/>
        <v>0</v>
      </c>
      <c r="BG266" s="140">
        <f t="shared" si="56"/>
        <v>0</v>
      </c>
      <c r="BH266" s="140">
        <f t="shared" si="57"/>
        <v>0</v>
      </c>
      <c r="BI266" s="140">
        <f t="shared" si="58"/>
        <v>0</v>
      </c>
      <c r="BJ266" s="18" t="s">
        <v>149</v>
      </c>
      <c r="BK266" s="140">
        <f t="shared" si="59"/>
        <v>0</v>
      </c>
      <c r="BL266" s="18" t="s">
        <v>148</v>
      </c>
      <c r="BM266" s="18" t="s">
        <v>633</v>
      </c>
    </row>
    <row r="267" spans="2:65" s="1" customFormat="1" ht="25.5" customHeight="1">
      <c r="B267" s="131"/>
      <c r="C267" s="132" t="s">
        <v>634</v>
      </c>
      <c r="D267" s="132" t="s">
        <v>144</v>
      </c>
      <c r="E267" s="133" t="s">
        <v>635</v>
      </c>
      <c r="F267" s="209" t="s">
        <v>636</v>
      </c>
      <c r="G267" s="209"/>
      <c r="H267" s="209"/>
      <c r="I267" s="209"/>
      <c r="J267" s="134" t="s">
        <v>194</v>
      </c>
      <c r="K267" s="135">
        <v>207.59200000000001</v>
      </c>
      <c r="L267" s="210"/>
      <c r="M267" s="210"/>
      <c r="N267" s="210">
        <f t="shared" si="50"/>
        <v>0</v>
      </c>
      <c r="O267" s="210"/>
      <c r="P267" s="210"/>
      <c r="Q267" s="210"/>
      <c r="R267" s="136"/>
      <c r="T267" s="137" t="s">
        <v>5</v>
      </c>
      <c r="U267" s="40" t="s">
        <v>40</v>
      </c>
      <c r="V267" s="138">
        <v>0.89</v>
      </c>
      <c r="W267" s="138">
        <f t="shared" si="51"/>
        <v>184.75688000000002</v>
      </c>
      <c r="X267" s="138">
        <v>0</v>
      </c>
      <c r="Y267" s="138">
        <f t="shared" si="52"/>
        <v>0</v>
      </c>
      <c r="Z267" s="138">
        <v>0</v>
      </c>
      <c r="AA267" s="139">
        <f t="shared" si="53"/>
        <v>0</v>
      </c>
      <c r="AR267" s="18" t="s">
        <v>148</v>
      </c>
      <c r="AT267" s="18" t="s">
        <v>144</v>
      </c>
      <c r="AU267" s="18" t="s">
        <v>149</v>
      </c>
      <c r="AY267" s="18" t="s">
        <v>142</v>
      </c>
      <c r="BE267" s="140">
        <f t="shared" si="54"/>
        <v>0</v>
      </c>
      <c r="BF267" s="140">
        <f t="shared" si="55"/>
        <v>0</v>
      </c>
      <c r="BG267" s="140">
        <f t="shared" si="56"/>
        <v>0</v>
      </c>
      <c r="BH267" s="140">
        <f t="shared" si="57"/>
        <v>0</v>
      </c>
      <c r="BI267" s="140">
        <f t="shared" si="58"/>
        <v>0</v>
      </c>
      <c r="BJ267" s="18" t="s">
        <v>149</v>
      </c>
      <c r="BK267" s="140">
        <f t="shared" si="59"/>
        <v>0</v>
      </c>
      <c r="BL267" s="18" t="s">
        <v>148</v>
      </c>
      <c r="BM267" s="18" t="s">
        <v>637</v>
      </c>
    </row>
    <row r="268" spans="2:65" s="1" customFormat="1" ht="25.5" customHeight="1">
      <c r="B268" s="131"/>
      <c r="C268" s="132" t="s">
        <v>638</v>
      </c>
      <c r="D268" s="132" t="s">
        <v>144</v>
      </c>
      <c r="E268" s="133" t="s">
        <v>639</v>
      </c>
      <c r="F268" s="209" t="s">
        <v>640</v>
      </c>
      <c r="G268" s="209"/>
      <c r="H268" s="209"/>
      <c r="I268" s="209"/>
      <c r="J268" s="134" t="s">
        <v>194</v>
      </c>
      <c r="K268" s="135">
        <v>1660.7360000000001</v>
      </c>
      <c r="L268" s="210"/>
      <c r="M268" s="210"/>
      <c r="N268" s="210">
        <f t="shared" si="50"/>
        <v>0</v>
      </c>
      <c r="O268" s="210"/>
      <c r="P268" s="210"/>
      <c r="Q268" s="210"/>
      <c r="R268" s="136"/>
      <c r="T268" s="137" t="s">
        <v>5</v>
      </c>
      <c r="U268" s="40" t="s">
        <v>40</v>
      </c>
      <c r="V268" s="138">
        <v>0.1</v>
      </c>
      <c r="W268" s="138">
        <f t="shared" si="51"/>
        <v>166.07360000000003</v>
      </c>
      <c r="X268" s="138">
        <v>0</v>
      </c>
      <c r="Y268" s="138">
        <f t="shared" si="52"/>
        <v>0</v>
      </c>
      <c r="Z268" s="138">
        <v>0</v>
      </c>
      <c r="AA268" s="139">
        <f t="shared" si="53"/>
        <v>0</v>
      </c>
      <c r="AR268" s="18" t="s">
        <v>148</v>
      </c>
      <c r="AT268" s="18" t="s">
        <v>144</v>
      </c>
      <c r="AU268" s="18" t="s">
        <v>149</v>
      </c>
      <c r="AY268" s="18" t="s">
        <v>142</v>
      </c>
      <c r="BE268" s="140">
        <f t="shared" si="54"/>
        <v>0</v>
      </c>
      <c r="BF268" s="140">
        <f t="shared" si="55"/>
        <v>0</v>
      </c>
      <c r="BG268" s="140">
        <f t="shared" si="56"/>
        <v>0</v>
      </c>
      <c r="BH268" s="140">
        <f t="shared" si="57"/>
        <v>0</v>
      </c>
      <c r="BI268" s="140">
        <f t="shared" si="58"/>
        <v>0</v>
      </c>
      <c r="BJ268" s="18" t="s">
        <v>149</v>
      </c>
      <c r="BK268" s="140">
        <f t="shared" si="59"/>
        <v>0</v>
      </c>
      <c r="BL268" s="18" t="s">
        <v>148</v>
      </c>
      <c r="BM268" s="18" t="s">
        <v>641</v>
      </c>
    </row>
    <row r="269" spans="2:65" s="1" customFormat="1" ht="25.5" customHeight="1">
      <c r="B269" s="131"/>
      <c r="C269" s="132" t="s">
        <v>642</v>
      </c>
      <c r="D269" s="132" t="s">
        <v>144</v>
      </c>
      <c r="E269" s="133" t="s">
        <v>643</v>
      </c>
      <c r="F269" s="209" t="s">
        <v>644</v>
      </c>
      <c r="G269" s="209"/>
      <c r="H269" s="209"/>
      <c r="I269" s="209"/>
      <c r="J269" s="134" t="s">
        <v>194</v>
      </c>
      <c r="K269" s="135">
        <v>207.59200000000001</v>
      </c>
      <c r="L269" s="210"/>
      <c r="M269" s="210"/>
      <c r="N269" s="210">
        <f t="shared" si="50"/>
        <v>0</v>
      </c>
      <c r="O269" s="210"/>
      <c r="P269" s="210"/>
      <c r="Q269" s="210"/>
      <c r="R269" s="136"/>
      <c r="T269" s="137" t="s">
        <v>5</v>
      </c>
      <c r="U269" s="40" t="s">
        <v>40</v>
      </c>
      <c r="V269" s="138">
        <v>0</v>
      </c>
      <c r="W269" s="138">
        <f t="shared" si="51"/>
        <v>0</v>
      </c>
      <c r="X269" s="138">
        <v>0</v>
      </c>
      <c r="Y269" s="138">
        <f t="shared" si="52"/>
        <v>0</v>
      </c>
      <c r="Z269" s="138">
        <v>0</v>
      </c>
      <c r="AA269" s="139">
        <f t="shared" si="53"/>
        <v>0</v>
      </c>
      <c r="AR269" s="18" t="s">
        <v>148</v>
      </c>
      <c r="AT269" s="18" t="s">
        <v>144</v>
      </c>
      <c r="AU269" s="18" t="s">
        <v>149</v>
      </c>
      <c r="AY269" s="18" t="s">
        <v>142</v>
      </c>
      <c r="BE269" s="140">
        <f t="shared" si="54"/>
        <v>0</v>
      </c>
      <c r="BF269" s="140">
        <f t="shared" si="55"/>
        <v>0</v>
      </c>
      <c r="BG269" s="140">
        <f t="shared" si="56"/>
        <v>0</v>
      </c>
      <c r="BH269" s="140">
        <f t="shared" si="57"/>
        <v>0</v>
      </c>
      <c r="BI269" s="140">
        <f t="shared" si="58"/>
        <v>0</v>
      </c>
      <c r="BJ269" s="18" t="s">
        <v>149</v>
      </c>
      <c r="BK269" s="140">
        <f t="shared" si="59"/>
        <v>0</v>
      </c>
      <c r="BL269" s="18" t="s">
        <v>148</v>
      </c>
      <c r="BM269" s="18" t="s">
        <v>645</v>
      </c>
    </row>
    <row r="270" spans="2:65" s="1" customFormat="1" ht="16.5" customHeight="1">
      <c r="B270" s="131"/>
      <c r="C270" s="132" t="s">
        <v>646</v>
      </c>
      <c r="D270" s="132" t="s">
        <v>144</v>
      </c>
      <c r="E270" s="133" t="s">
        <v>647</v>
      </c>
      <c r="F270" s="209" t="s">
        <v>648</v>
      </c>
      <c r="G270" s="209"/>
      <c r="H270" s="209"/>
      <c r="I270" s="209"/>
      <c r="J270" s="134" t="s">
        <v>649</v>
      </c>
      <c r="K270" s="135">
        <v>60</v>
      </c>
      <c r="L270" s="210"/>
      <c r="M270" s="210"/>
      <c r="N270" s="210">
        <f t="shared" si="50"/>
        <v>0</v>
      </c>
      <c r="O270" s="210"/>
      <c r="P270" s="210"/>
      <c r="Q270" s="210"/>
      <c r="R270" s="136"/>
      <c r="T270" s="137" t="s">
        <v>5</v>
      </c>
      <c r="U270" s="40" t="s">
        <v>40</v>
      </c>
      <c r="V270" s="138">
        <v>0</v>
      </c>
      <c r="W270" s="138">
        <f t="shared" si="51"/>
        <v>0</v>
      </c>
      <c r="X270" s="138">
        <v>0</v>
      </c>
      <c r="Y270" s="138">
        <f t="shared" si="52"/>
        <v>0</v>
      </c>
      <c r="Z270" s="138">
        <v>0</v>
      </c>
      <c r="AA270" s="139">
        <f t="shared" si="53"/>
        <v>0</v>
      </c>
      <c r="AR270" s="18" t="s">
        <v>148</v>
      </c>
      <c r="AT270" s="18" t="s">
        <v>144</v>
      </c>
      <c r="AU270" s="18" t="s">
        <v>149</v>
      </c>
      <c r="AY270" s="18" t="s">
        <v>142</v>
      </c>
      <c r="BE270" s="140">
        <f t="shared" si="54"/>
        <v>0</v>
      </c>
      <c r="BF270" s="140">
        <f t="shared" si="55"/>
        <v>0</v>
      </c>
      <c r="BG270" s="140">
        <f t="shared" si="56"/>
        <v>0</v>
      </c>
      <c r="BH270" s="140">
        <f t="shared" si="57"/>
        <v>0</v>
      </c>
      <c r="BI270" s="140">
        <f t="shared" si="58"/>
        <v>0</v>
      </c>
      <c r="BJ270" s="18" t="s">
        <v>149</v>
      </c>
      <c r="BK270" s="140">
        <f t="shared" si="59"/>
        <v>0</v>
      </c>
      <c r="BL270" s="18" t="s">
        <v>148</v>
      </c>
      <c r="BM270" s="18" t="s">
        <v>650</v>
      </c>
    </row>
    <row r="271" spans="2:65" s="9" customFormat="1" ht="29.9" customHeight="1">
      <c r="B271" s="120"/>
      <c r="C271" s="121"/>
      <c r="D271" s="130" t="s">
        <v>105</v>
      </c>
      <c r="E271" s="130"/>
      <c r="F271" s="130"/>
      <c r="G271" s="130"/>
      <c r="H271" s="130"/>
      <c r="I271" s="130"/>
      <c r="J271" s="130"/>
      <c r="K271" s="130"/>
      <c r="L271" s="130"/>
      <c r="M271" s="130"/>
      <c r="N271" s="215">
        <f>BK271</f>
        <v>0</v>
      </c>
      <c r="O271" s="216"/>
      <c r="P271" s="216"/>
      <c r="Q271" s="216"/>
      <c r="R271" s="123"/>
      <c r="T271" s="124"/>
      <c r="U271" s="121"/>
      <c r="V271" s="121"/>
      <c r="W271" s="125">
        <f>W272</f>
        <v>1045.6149270000001</v>
      </c>
      <c r="X271" s="121"/>
      <c r="Y271" s="125">
        <f>Y272</f>
        <v>0</v>
      </c>
      <c r="Z271" s="121"/>
      <c r="AA271" s="126">
        <f>AA272</f>
        <v>0</v>
      </c>
      <c r="AR271" s="127" t="s">
        <v>78</v>
      </c>
      <c r="AT271" s="128" t="s">
        <v>72</v>
      </c>
      <c r="AU271" s="128" t="s">
        <v>78</v>
      </c>
      <c r="AY271" s="127" t="s">
        <v>142</v>
      </c>
      <c r="BK271" s="129">
        <f>BK272</f>
        <v>0</v>
      </c>
    </row>
    <row r="272" spans="2:65" s="1" customFormat="1" ht="38.25" customHeight="1">
      <c r="B272" s="131"/>
      <c r="C272" s="132" t="s">
        <v>651</v>
      </c>
      <c r="D272" s="132" t="s">
        <v>144</v>
      </c>
      <c r="E272" s="133" t="s">
        <v>652</v>
      </c>
      <c r="F272" s="209" t="s">
        <v>653</v>
      </c>
      <c r="G272" s="209"/>
      <c r="H272" s="209"/>
      <c r="I272" s="209"/>
      <c r="J272" s="134" t="s">
        <v>194</v>
      </c>
      <c r="K272" s="135">
        <v>424.529</v>
      </c>
      <c r="L272" s="210"/>
      <c r="M272" s="210"/>
      <c r="N272" s="210">
        <f>ROUND(L272*K272,2)</f>
        <v>0</v>
      </c>
      <c r="O272" s="210"/>
      <c r="P272" s="210"/>
      <c r="Q272" s="210"/>
      <c r="R272" s="136"/>
      <c r="T272" s="137" t="s">
        <v>5</v>
      </c>
      <c r="U272" s="40" t="s">
        <v>40</v>
      </c>
      <c r="V272" s="138">
        <v>2.4630000000000001</v>
      </c>
      <c r="W272" s="138">
        <f>V272*K272</f>
        <v>1045.6149270000001</v>
      </c>
      <c r="X272" s="138">
        <v>0</v>
      </c>
      <c r="Y272" s="138">
        <f>X272*K272</f>
        <v>0</v>
      </c>
      <c r="Z272" s="138">
        <v>0</v>
      </c>
      <c r="AA272" s="139">
        <f>Z272*K272</f>
        <v>0</v>
      </c>
      <c r="AR272" s="18" t="s">
        <v>148</v>
      </c>
      <c r="AT272" s="18" t="s">
        <v>144</v>
      </c>
      <c r="AU272" s="18" t="s">
        <v>149</v>
      </c>
      <c r="AY272" s="18" t="s">
        <v>142</v>
      </c>
      <c r="BE272" s="140">
        <f>IF(U272="základná",N272,0)</f>
        <v>0</v>
      </c>
      <c r="BF272" s="140">
        <f>IF(U272="znížená",N272,0)</f>
        <v>0</v>
      </c>
      <c r="BG272" s="140">
        <f>IF(U272="zákl. prenesená",N272,0)</f>
        <v>0</v>
      </c>
      <c r="BH272" s="140">
        <f>IF(U272="zníž. prenesená",N272,0)</f>
        <v>0</v>
      </c>
      <c r="BI272" s="140">
        <f>IF(U272="nulová",N272,0)</f>
        <v>0</v>
      </c>
      <c r="BJ272" s="18" t="s">
        <v>149</v>
      </c>
      <c r="BK272" s="140">
        <f>ROUND(L272*K272,2)</f>
        <v>0</v>
      </c>
      <c r="BL272" s="18" t="s">
        <v>148</v>
      </c>
      <c r="BM272" s="18" t="s">
        <v>654</v>
      </c>
    </row>
    <row r="273" spans="2:65" s="9" customFormat="1" ht="37.4" customHeight="1">
      <c r="B273" s="120"/>
      <c r="C273" s="121"/>
      <c r="D273" s="122" t="s">
        <v>106</v>
      </c>
      <c r="E273" s="122"/>
      <c r="F273" s="122"/>
      <c r="G273" s="122"/>
      <c r="H273" s="122"/>
      <c r="I273" s="122"/>
      <c r="J273" s="122"/>
      <c r="K273" s="122"/>
      <c r="L273" s="122"/>
      <c r="M273" s="122"/>
      <c r="N273" s="217" t="e">
        <f>BK273</f>
        <v>#REF!</v>
      </c>
      <c r="O273" s="218"/>
      <c r="P273" s="218"/>
      <c r="Q273" s="218"/>
      <c r="R273" s="123"/>
      <c r="T273" s="124"/>
      <c r="U273" s="121"/>
      <c r="V273" s="121"/>
      <c r="W273" s="125" t="e">
        <f>W274+W281+W290+W292+W294+W296+W313+W316+W327+W337+W369+W376+W385+W392+W395+W399+W403+#REF!</f>
        <v>#REF!</v>
      </c>
      <c r="X273" s="121"/>
      <c r="Y273" s="125" t="e">
        <f>Y274+Y281+Y290+Y292+Y294+Y296+Y313+Y316+Y327+Y337+Y369+Y376+Y385+Y392+Y395+Y399+Y403+#REF!</f>
        <v>#REF!</v>
      </c>
      <c r="Z273" s="121"/>
      <c r="AA273" s="126" t="e">
        <f>AA274+AA281+AA290+AA292+AA294+AA296+AA313+AA316+AA327+AA337+AA369+AA376+AA385+AA392+AA395+AA399+AA403+#REF!</f>
        <v>#REF!</v>
      </c>
      <c r="AR273" s="127" t="s">
        <v>149</v>
      </c>
      <c r="AT273" s="128" t="s">
        <v>72</v>
      </c>
      <c r="AU273" s="128" t="s">
        <v>73</v>
      </c>
      <c r="AY273" s="127" t="s">
        <v>142</v>
      </c>
      <c r="BK273" s="129" t="e">
        <f>BK274+BK281+BK290+BK292+BK294+BK296+BK313+BK316+BK327+BK337+BK369+BK376+BK385+BK392+BK395+BK399+BK403+#REF!</f>
        <v>#REF!</v>
      </c>
    </row>
    <row r="274" spans="2:65" s="9" customFormat="1" ht="20" customHeight="1">
      <c r="B274" s="120"/>
      <c r="C274" s="121"/>
      <c r="D274" s="130" t="s">
        <v>107</v>
      </c>
      <c r="E274" s="130"/>
      <c r="F274" s="130"/>
      <c r="G274" s="130"/>
      <c r="H274" s="130"/>
      <c r="I274" s="130"/>
      <c r="J274" s="130"/>
      <c r="K274" s="130"/>
      <c r="L274" s="130"/>
      <c r="M274" s="130"/>
      <c r="N274" s="219">
        <f>BK274</f>
        <v>0</v>
      </c>
      <c r="O274" s="220"/>
      <c r="P274" s="220"/>
      <c r="Q274" s="220"/>
      <c r="R274" s="123"/>
      <c r="T274" s="124"/>
      <c r="U274" s="121"/>
      <c r="V274" s="121"/>
      <c r="W274" s="125">
        <f>SUM(W275:W280)</f>
        <v>99.622685049999987</v>
      </c>
      <c r="X274" s="121"/>
      <c r="Y274" s="125">
        <f>SUM(Y275:Y280)</f>
        <v>2.6427233000000001</v>
      </c>
      <c r="Z274" s="121"/>
      <c r="AA274" s="126">
        <f>SUM(AA275:AA280)</f>
        <v>0</v>
      </c>
      <c r="AR274" s="127" t="s">
        <v>149</v>
      </c>
      <c r="AT274" s="128" t="s">
        <v>72</v>
      </c>
      <c r="AU274" s="128" t="s">
        <v>78</v>
      </c>
      <c r="AY274" s="127" t="s">
        <v>142</v>
      </c>
      <c r="BK274" s="129">
        <f>SUM(BK275:BK280)</f>
        <v>0</v>
      </c>
    </row>
    <row r="275" spans="2:65" s="1" customFormat="1" ht="38.25" customHeight="1">
      <c r="B275" s="131"/>
      <c r="C275" s="132" t="s">
        <v>655</v>
      </c>
      <c r="D275" s="132" t="s">
        <v>144</v>
      </c>
      <c r="E275" s="133" t="s">
        <v>656</v>
      </c>
      <c r="F275" s="209" t="s">
        <v>657</v>
      </c>
      <c r="G275" s="209"/>
      <c r="H275" s="209"/>
      <c r="I275" s="209"/>
      <c r="J275" s="134" t="s">
        <v>217</v>
      </c>
      <c r="K275" s="135">
        <v>408.87</v>
      </c>
      <c r="L275" s="210"/>
      <c r="M275" s="210"/>
      <c r="N275" s="210">
        <f t="shared" ref="N275:N280" si="60">ROUND(L275*K275,2)</f>
        <v>0</v>
      </c>
      <c r="O275" s="210"/>
      <c r="P275" s="210"/>
      <c r="Q275" s="210"/>
      <c r="R275" s="136"/>
      <c r="T275" s="137" t="s">
        <v>5</v>
      </c>
      <c r="U275" s="40" t="s">
        <v>40</v>
      </c>
      <c r="V275" s="138">
        <v>1.2999999999999999E-2</v>
      </c>
      <c r="W275" s="138">
        <f t="shared" ref="W275:W280" si="61">V275*K275</f>
        <v>5.3153100000000002</v>
      </c>
      <c r="X275" s="138">
        <v>0</v>
      </c>
      <c r="Y275" s="138">
        <f t="shared" ref="Y275:Y280" si="62">X275*K275</f>
        <v>0</v>
      </c>
      <c r="Z275" s="138">
        <v>0</v>
      </c>
      <c r="AA275" s="139">
        <f t="shared" ref="AA275:AA280" si="63">Z275*K275</f>
        <v>0</v>
      </c>
      <c r="AR275" s="18" t="s">
        <v>602</v>
      </c>
      <c r="AT275" s="18" t="s">
        <v>144</v>
      </c>
      <c r="AU275" s="18" t="s">
        <v>149</v>
      </c>
      <c r="AY275" s="18" t="s">
        <v>142</v>
      </c>
      <c r="BE275" s="140">
        <f t="shared" ref="BE275:BE280" si="64">IF(U275="základná",N275,0)</f>
        <v>0</v>
      </c>
      <c r="BF275" s="140">
        <f t="shared" ref="BF275:BF280" si="65">IF(U275="znížená",N275,0)</f>
        <v>0</v>
      </c>
      <c r="BG275" s="140">
        <f t="shared" ref="BG275:BG280" si="66">IF(U275="zákl. prenesená",N275,0)</f>
        <v>0</v>
      </c>
      <c r="BH275" s="140">
        <f t="shared" ref="BH275:BH280" si="67">IF(U275="zníž. prenesená",N275,0)</f>
        <v>0</v>
      </c>
      <c r="BI275" s="140">
        <f t="shared" ref="BI275:BI280" si="68">IF(U275="nulová",N275,0)</f>
        <v>0</v>
      </c>
      <c r="BJ275" s="18" t="s">
        <v>149</v>
      </c>
      <c r="BK275" s="140">
        <f t="shared" ref="BK275:BK280" si="69">ROUND(L275*K275,2)</f>
        <v>0</v>
      </c>
      <c r="BL275" s="18" t="s">
        <v>602</v>
      </c>
      <c r="BM275" s="18" t="s">
        <v>658</v>
      </c>
    </row>
    <row r="276" spans="2:65" s="1" customFormat="1" ht="16.5" customHeight="1">
      <c r="B276" s="131"/>
      <c r="C276" s="141" t="s">
        <v>659</v>
      </c>
      <c r="D276" s="141" t="s">
        <v>201</v>
      </c>
      <c r="E276" s="142" t="s">
        <v>660</v>
      </c>
      <c r="F276" s="211" t="s">
        <v>661</v>
      </c>
      <c r="G276" s="211"/>
      <c r="H276" s="211"/>
      <c r="I276" s="211"/>
      <c r="J276" s="143" t="s">
        <v>194</v>
      </c>
      <c r="K276" s="144">
        <v>0.123</v>
      </c>
      <c r="L276" s="212"/>
      <c r="M276" s="212"/>
      <c r="N276" s="212">
        <f t="shared" si="60"/>
        <v>0</v>
      </c>
      <c r="O276" s="210"/>
      <c r="P276" s="210"/>
      <c r="Q276" s="210"/>
      <c r="R276" s="136"/>
      <c r="T276" s="137" t="s">
        <v>5</v>
      </c>
      <c r="U276" s="40" t="s">
        <v>40</v>
      </c>
      <c r="V276" s="138">
        <v>0</v>
      </c>
      <c r="W276" s="138">
        <f t="shared" si="61"/>
        <v>0</v>
      </c>
      <c r="X276" s="138">
        <v>1</v>
      </c>
      <c r="Y276" s="138">
        <f t="shared" si="62"/>
        <v>0.123</v>
      </c>
      <c r="Z276" s="138">
        <v>0</v>
      </c>
      <c r="AA276" s="139">
        <f t="shared" si="63"/>
        <v>0</v>
      </c>
      <c r="AR276" s="18" t="s">
        <v>662</v>
      </c>
      <c r="AT276" s="18" t="s">
        <v>201</v>
      </c>
      <c r="AU276" s="18" t="s">
        <v>149</v>
      </c>
      <c r="AY276" s="18" t="s">
        <v>142</v>
      </c>
      <c r="BE276" s="140">
        <f t="shared" si="64"/>
        <v>0</v>
      </c>
      <c r="BF276" s="140">
        <f t="shared" si="65"/>
        <v>0</v>
      </c>
      <c r="BG276" s="140">
        <f t="shared" si="66"/>
        <v>0</v>
      </c>
      <c r="BH276" s="140">
        <f t="shared" si="67"/>
        <v>0</v>
      </c>
      <c r="BI276" s="140">
        <f t="shared" si="68"/>
        <v>0</v>
      </c>
      <c r="BJ276" s="18" t="s">
        <v>149</v>
      </c>
      <c r="BK276" s="140">
        <f t="shared" si="69"/>
        <v>0</v>
      </c>
      <c r="BL276" s="18" t="s">
        <v>602</v>
      </c>
      <c r="BM276" s="18" t="s">
        <v>663</v>
      </c>
    </row>
    <row r="277" spans="2:65" s="1" customFormat="1" ht="38.25" customHeight="1">
      <c r="B277" s="131"/>
      <c r="C277" s="132" t="s">
        <v>664</v>
      </c>
      <c r="D277" s="132" t="s">
        <v>144</v>
      </c>
      <c r="E277" s="133" t="s">
        <v>665</v>
      </c>
      <c r="F277" s="209" t="s">
        <v>666</v>
      </c>
      <c r="G277" s="209"/>
      <c r="H277" s="209"/>
      <c r="I277" s="209"/>
      <c r="J277" s="134" t="s">
        <v>217</v>
      </c>
      <c r="K277" s="135">
        <v>408.87</v>
      </c>
      <c r="L277" s="210"/>
      <c r="M277" s="210"/>
      <c r="N277" s="210">
        <f t="shared" si="60"/>
        <v>0</v>
      </c>
      <c r="O277" s="210"/>
      <c r="P277" s="210"/>
      <c r="Q277" s="210"/>
      <c r="R277" s="136"/>
      <c r="T277" s="137" t="s">
        <v>5</v>
      </c>
      <c r="U277" s="40" t="s">
        <v>40</v>
      </c>
      <c r="V277" s="138">
        <v>0.21099999999999999</v>
      </c>
      <c r="W277" s="138">
        <f t="shared" si="61"/>
        <v>86.271569999999997</v>
      </c>
      <c r="X277" s="138">
        <v>5.4000000000000001E-4</v>
      </c>
      <c r="Y277" s="138">
        <f t="shared" si="62"/>
        <v>0.22078980000000001</v>
      </c>
      <c r="Z277" s="138">
        <v>0</v>
      </c>
      <c r="AA277" s="139">
        <f t="shared" si="63"/>
        <v>0</v>
      </c>
      <c r="AR277" s="18" t="s">
        <v>602</v>
      </c>
      <c r="AT277" s="18" t="s">
        <v>144</v>
      </c>
      <c r="AU277" s="18" t="s">
        <v>149</v>
      </c>
      <c r="AY277" s="18" t="s">
        <v>142</v>
      </c>
      <c r="BE277" s="140">
        <f t="shared" si="64"/>
        <v>0</v>
      </c>
      <c r="BF277" s="140">
        <f t="shared" si="65"/>
        <v>0</v>
      </c>
      <c r="BG277" s="140">
        <f t="shared" si="66"/>
        <v>0</v>
      </c>
      <c r="BH277" s="140">
        <f t="shared" si="67"/>
        <v>0</v>
      </c>
      <c r="BI277" s="140">
        <f t="shared" si="68"/>
        <v>0</v>
      </c>
      <c r="BJ277" s="18" t="s">
        <v>149</v>
      </c>
      <c r="BK277" s="140">
        <f t="shared" si="69"/>
        <v>0</v>
      </c>
      <c r="BL277" s="18" t="s">
        <v>602</v>
      </c>
      <c r="BM277" s="18" t="s">
        <v>667</v>
      </c>
    </row>
    <row r="278" spans="2:65" s="1" customFormat="1" ht="38.25" customHeight="1">
      <c r="B278" s="131"/>
      <c r="C278" s="141" t="s">
        <v>668</v>
      </c>
      <c r="D278" s="141" t="s">
        <v>201</v>
      </c>
      <c r="E278" s="142" t="s">
        <v>669</v>
      </c>
      <c r="F278" s="211" t="s">
        <v>670</v>
      </c>
      <c r="G278" s="211"/>
      <c r="H278" s="211"/>
      <c r="I278" s="211"/>
      <c r="J278" s="143" t="s">
        <v>217</v>
      </c>
      <c r="K278" s="144">
        <v>470.20100000000002</v>
      </c>
      <c r="L278" s="212"/>
      <c r="M278" s="212"/>
      <c r="N278" s="212">
        <f t="shared" si="60"/>
        <v>0</v>
      </c>
      <c r="O278" s="210"/>
      <c r="P278" s="210"/>
      <c r="Q278" s="210"/>
      <c r="R278" s="136"/>
      <c r="T278" s="137" t="s">
        <v>5</v>
      </c>
      <c r="U278" s="40" t="s">
        <v>40</v>
      </c>
      <c r="V278" s="138">
        <v>0</v>
      </c>
      <c r="W278" s="138">
        <f t="shared" si="61"/>
        <v>0</v>
      </c>
      <c r="X278" s="138">
        <v>4.4999999999999997E-3</v>
      </c>
      <c r="Y278" s="138">
        <f t="shared" si="62"/>
        <v>2.1159045000000001</v>
      </c>
      <c r="Z278" s="138">
        <v>0</v>
      </c>
      <c r="AA278" s="139">
        <f t="shared" si="63"/>
        <v>0</v>
      </c>
      <c r="AR278" s="18" t="s">
        <v>662</v>
      </c>
      <c r="AT278" s="18" t="s">
        <v>201</v>
      </c>
      <c r="AU278" s="18" t="s">
        <v>149</v>
      </c>
      <c r="AY278" s="18" t="s">
        <v>142</v>
      </c>
      <c r="BE278" s="140">
        <f t="shared" si="64"/>
        <v>0</v>
      </c>
      <c r="BF278" s="140">
        <f t="shared" si="65"/>
        <v>0</v>
      </c>
      <c r="BG278" s="140">
        <f t="shared" si="66"/>
        <v>0</v>
      </c>
      <c r="BH278" s="140">
        <f t="shared" si="67"/>
        <v>0</v>
      </c>
      <c r="BI278" s="140">
        <f t="shared" si="68"/>
        <v>0</v>
      </c>
      <c r="BJ278" s="18" t="s">
        <v>149</v>
      </c>
      <c r="BK278" s="140">
        <f t="shared" si="69"/>
        <v>0</v>
      </c>
      <c r="BL278" s="18" t="s">
        <v>602</v>
      </c>
      <c r="BM278" s="18" t="s">
        <v>671</v>
      </c>
    </row>
    <row r="279" spans="2:65" s="1" customFormat="1" ht="25.5" customHeight="1">
      <c r="B279" s="131"/>
      <c r="C279" s="132" t="s">
        <v>672</v>
      </c>
      <c r="D279" s="132" t="s">
        <v>144</v>
      </c>
      <c r="E279" s="133" t="s">
        <v>673</v>
      </c>
      <c r="F279" s="209" t="s">
        <v>674</v>
      </c>
      <c r="G279" s="209"/>
      <c r="H279" s="209"/>
      <c r="I279" s="209"/>
      <c r="J279" s="134" t="s">
        <v>217</v>
      </c>
      <c r="K279" s="135">
        <v>83.194999999999993</v>
      </c>
      <c r="L279" s="210"/>
      <c r="M279" s="210"/>
      <c r="N279" s="210">
        <f t="shared" si="60"/>
        <v>0</v>
      </c>
      <c r="O279" s="210"/>
      <c r="P279" s="210"/>
      <c r="Q279" s="210"/>
      <c r="R279" s="136"/>
      <c r="T279" s="137" t="s">
        <v>5</v>
      </c>
      <c r="U279" s="40" t="s">
        <v>40</v>
      </c>
      <c r="V279" s="138">
        <v>9.6589999999999995E-2</v>
      </c>
      <c r="W279" s="138">
        <f t="shared" si="61"/>
        <v>8.0358050499999987</v>
      </c>
      <c r="X279" s="138">
        <v>2.2000000000000001E-3</v>
      </c>
      <c r="Y279" s="138">
        <f t="shared" si="62"/>
        <v>0.183029</v>
      </c>
      <c r="Z279" s="138">
        <v>0</v>
      </c>
      <c r="AA279" s="139">
        <f t="shared" si="63"/>
        <v>0</v>
      </c>
      <c r="AR279" s="18" t="s">
        <v>602</v>
      </c>
      <c r="AT279" s="18" t="s">
        <v>144</v>
      </c>
      <c r="AU279" s="18" t="s">
        <v>149</v>
      </c>
      <c r="AY279" s="18" t="s">
        <v>142</v>
      </c>
      <c r="BE279" s="140">
        <f t="shared" si="64"/>
        <v>0</v>
      </c>
      <c r="BF279" s="140">
        <f t="shared" si="65"/>
        <v>0</v>
      </c>
      <c r="BG279" s="140">
        <f t="shared" si="66"/>
        <v>0</v>
      </c>
      <c r="BH279" s="140">
        <f t="shared" si="67"/>
        <v>0</v>
      </c>
      <c r="BI279" s="140">
        <f t="shared" si="68"/>
        <v>0</v>
      </c>
      <c r="BJ279" s="18" t="s">
        <v>149</v>
      </c>
      <c r="BK279" s="140">
        <f t="shared" si="69"/>
        <v>0</v>
      </c>
      <c r="BL279" s="18" t="s">
        <v>602</v>
      </c>
      <c r="BM279" s="18" t="s">
        <v>675</v>
      </c>
    </row>
    <row r="280" spans="2:65" s="1" customFormat="1" ht="25.5" customHeight="1">
      <c r="B280" s="131"/>
      <c r="C280" s="132" t="s">
        <v>676</v>
      </c>
      <c r="D280" s="132" t="s">
        <v>144</v>
      </c>
      <c r="E280" s="133" t="s">
        <v>677</v>
      </c>
      <c r="F280" s="209" t="s">
        <v>678</v>
      </c>
      <c r="G280" s="209"/>
      <c r="H280" s="209"/>
      <c r="I280" s="209"/>
      <c r="J280" s="134" t="s">
        <v>679</v>
      </c>
      <c r="K280" s="135">
        <v>43.207000000000001</v>
      </c>
      <c r="L280" s="210"/>
      <c r="M280" s="210"/>
      <c r="N280" s="210">
        <f t="shared" si="60"/>
        <v>0</v>
      </c>
      <c r="O280" s="210"/>
      <c r="P280" s="210"/>
      <c r="Q280" s="210"/>
      <c r="R280" s="136"/>
      <c r="T280" s="137" t="s">
        <v>5</v>
      </c>
      <c r="U280" s="40" t="s">
        <v>40</v>
      </c>
      <c r="V280" s="138">
        <v>0</v>
      </c>
      <c r="W280" s="138">
        <f t="shared" si="61"/>
        <v>0</v>
      </c>
      <c r="X280" s="138">
        <v>0</v>
      </c>
      <c r="Y280" s="138">
        <f t="shared" si="62"/>
        <v>0</v>
      </c>
      <c r="Z280" s="138">
        <v>0</v>
      </c>
      <c r="AA280" s="139">
        <f t="shared" si="63"/>
        <v>0</v>
      </c>
      <c r="AR280" s="18" t="s">
        <v>602</v>
      </c>
      <c r="AT280" s="18" t="s">
        <v>144</v>
      </c>
      <c r="AU280" s="18" t="s">
        <v>149</v>
      </c>
      <c r="AY280" s="18" t="s">
        <v>142</v>
      </c>
      <c r="BE280" s="140">
        <f t="shared" si="64"/>
        <v>0</v>
      </c>
      <c r="BF280" s="140">
        <f t="shared" si="65"/>
        <v>0</v>
      </c>
      <c r="BG280" s="140">
        <f t="shared" si="66"/>
        <v>0</v>
      </c>
      <c r="BH280" s="140">
        <f t="shared" si="67"/>
        <v>0</v>
      </c>
      <c r="BI280" s="140">
        <f t="shared" si="68"/>
        <v>0</v>
      </c>
      <c r="BJ280" s="18" t="s">
        <v>149</v>
      </c>
      <c r="BK280" s="140">
        <f t="shared" si="69"/>
        <v>0</v>
      </c>
      <c r="BL280" s="18" t="s">
        <v>602</v>
      </c>
      <c r="BM280" s="18" t="s">
        <v>680</v>
      </c>
    </row>
    <row r="281" spans="2:65" s="9" customFormat="1" ht="29.9" customHeight="1">
      <c r="B281" s="120"/>
      <c r="C281" s="121"/>
      <c r="D281" s="130" t="s">
        <v>108</v>
      </c>
      <c r="E281" s="130"/>
      <c r="F281" s="130"/>
      <c r="G281" s="130"/>
      <c r="H281" s="130"/>
      <c r="I281" s="130"/>
      <c r="J281" s="130"/>
      <c r="K281" s="130"/>
      <c r="L281" s="130"/>
      <c r="M281" s="130"/>
      <c r="N281" s="215">
        <f>BK281</f>
        <v>0</v>
      </c>
      <c r="O281" s="216"/>
      <c r="P281" s="216"/>
      <c r="Q281" s="216"/>
      <c r="R281" s="123"/>
      <c r="T281" s="124"/>
      <c r="U281" s="121"/>
      <c r="V281" s="121"/>
      <c r="W281" s="125">
        <f>SUM(W282:W289)</f>
        <v>122.71203782999999</v>
      </c>
      <c r="X281" s="121"/>
      <c r="Y281" s="125">
        <f>SUM(Y282:Y289)</f>
        <v>11.570673759999998</v>
      </c>
      <c r="Z281" s="121"/>
      <c r="AA281" s="126">
        <f>SUM(AA282:AA289)</f>
        <v>0</v>
      </c>
      <c r="AR281" s="127" t="s">
        <v>149</v>
      </c>
      <c r="AT281" s="128" t="s">
        <v>72</v>
      </c>
      <c r="AU281" s="128" t="s">
        <v>78</v>
      </c>
      <c r="AY281" s="127" t="s">
        <v>142</v>
      </c>
      <c r="BK281" s="129">
        <f>SUM(BK282:BK289)</f>
        <v>0</v>
      </c>
    </row>
    <row r="282" spans="2:65" s="1" customFormat="1" ht="25.5" customHeight="1">
      <c r="B282" s="131"/>
      <c r="C282" s="132" t="s">
        <v>681</v>
      </c>
      <c r="D282" s="132" t="s">
        <v>144</v>
      </c>
      <c r="E282" s="133" t="s">
        <v>682</v>
      </c>
      <c r="F282" s="209" t="s">
        <v>683</v>
      </c>
      <c r="G282" s="209"/>
      <c r="H282" s="209"/>
      <c r="I282" s="209"/>
      <c r="J282" s="134" t="s">
        <v>217</v>
      </c>
      <c r="K282" s="154">
        <v>909.10599999999999</v>
      </c>
      <c r="L282" s="210"/>
      <c r="M282" s="210"/>
      <c r="N282" s="210">
        <f t="shared" ref="N282:N289" si="70">ROUND(L282*K282,2)</f>
        <v>0</v>
      </c>
      <c r="O282" s="210"/>
      <c r="P282" s="210"/>
      <c r="Q282" s="210"/>
      <c r="R282" s="136"/>
      <c r="T282" s="137" t="s">
        <v>5</v>
      </c>
      <c r="U282" s="40" t="s">
        <v>40</v>
      </c>
      <c r="V282" s="138">
        <v>9.1999999999999998E-2</v>
      </c>
      <c r="W282" s="138">
        <f t="shared" ref="W282:W289" si="71">V282*K282</f>
        <v>83.637751999999992</v>
      </c>
      <c r="X282" s="138">
        <v>0</v>
      </c>
      <c r="Y282" s="138">
        <f t="shared" ref="Y282:Y289" si="72">X282*K282</f>
        <v>0</v>
      </c>
      <c r="Z282" s="138">
        <v>0</v>
      </c>
      <c r="AA282" s="139">
        <f t="shared" ref="AA282:AA289" si="73">Z282*K282</f>
        <v>0</v>
      </c>
      <c r="AR282" s="18" t="s">
        <v>602</v>
      </c>
      <c r="AT282" s="18" t="s">
        <v>144</v>
      </c>
      <c r="AU282" s="18" t="s">
        <v>149</v>
      </c>
      <c r="AY282" s="18" t="s">
        <v>142</v>
      </c>
      <c r="BE282" s="140">
        <f t="shared" ref="BE282:BE289" si="74">IF(U282="základná",N282,0)</f>
        <v>0</v>
      </c>
      <c r="BF282" s="140">
        <f t="shared" ref="BF282:BF289" si="75">IF(U282="znížená",N282,0)</f>
        <v>0</v>
      </c>
      <c r="BG282" s="140">
        <f t="shared" ref="BG282:BG289" si="76">IF(U282="zákl. prenesená",N282,0)</f>
        <v>0</v>
      </c>
      <c r="BH282" s="140">
        <f t="shared" ref="BH282:BH289" si="77">IF(U282="zníž. prenesená",N282,0)</f>
        <v>0</v>
      </c>
      <c r="BI282" s="140">
        <f t="shared" ref="BI282:BI289" si="78">IF(U282="nulová",N282,0)</f>
        <v>0</v>
      </c>
      <c r="BJ282" s="18" t="s">
        <v>149</v>
      </c>
      <c r="BK282" s="140">
        <f t="shared" ref="BK282:BK289" si="79">ROUND(L282*K282,2)</f>
        <v>0</v>
      </c>
      <c r="BL282" s="18" t="s">
        <v>602</v>
      </c>
      <c r="BM282" s="18" t="s">
        <v>684</v>
      </c>
    </row>
    <row r="283" spans="2:65" s="1" customFormat="1" ht="38.25" customHeight="1">
      <c r="B283" s="131"/>
      <c r="C283" s="141" t="s">
        <v>685</v>
      </c>
      <c r="D283" s="141" t="s">
        <v>201</v>
      </c>
      <c r="E283" s="142" t="s">
        <v>686</v>
      </c>
      <c r="F283" s="211" t="s">
        <v>687</v>
      </c>
      <c r="G283" s="211"/>
      <c r="H283" s="211"/>
      <c r="I283" s="211"/>
      <c r="J283" s="143" t="s">
        <v>217</v>
      </c>
      <c r="K283" s="153">
        <v>927.28800000000001</v>
      </c>
      <c r="L283" s="212"/>
      <c r="M283" s="212"/>
      <c r="N283" s="212">
        <f t="shared" si="70"/>
        <v>0</v>
      </c>
      <c r="O283" s="210"/>
      <c r="P283" s="210"/>
      <c r="Q283" s="210"/>
      <c r="R283" s="136"/>
      <c r="T283" s="137" t="s">
        <v>5</v>
      </c>
      <c r="U283" s="40" t="s">
        <v>40</v>
      </c>
      <c r="V283" s="138">
        <v>0</v>
      </c>
      <c r="W283" s="138">
        <f t="shared" si="71"/>
        <v>0</v>
      </c>
      <c r="X283" s="138">
        <v>1.0800000000000001E-2</v>
      </c>
      <c r="Y283" s="138">
        <f t="shared" si="72"/>
        <v>10.0147104</v>
      </c>
      <c r="Z283" s="138">
        <v>0</v>
      </c>
      <c r="AA283" s="139">
        <f t="shared" si="73"/>
        <v>0</v>
      </c>
      <c r="AR283" s="18" t="s">
        <v>662</v>
      </c>
      <c r="AT283" s="18" t="s">
        <v>201</v>
      </c>
      <c r="AU283" s="18" t="s">
        <v>149</v>
      </c>
      <c r="AY283" s="18" t="s">
        <v>142</v>
      </c>
      <c r="BE283" s="140">
        <f t="shared" si="74"/>
        <v>0</v>
      </c>
      <c r="BF283" s="140">
        <f t="shared" si="75"/>
        <v>0</v>
      </c>
      <c r="BG283" s="140">
        <f t="shared" si="76"/>
        <v>0</v>
      </c>
      <c r="BH283" s="140">
        <f t="shared" si="77"/>
        <v>0</v>
      </c>
      <c r="BI283" s="140">
        <f t="shared" si="78"/>
        <v>0</v>
      </c>
      <c r="BJ283" s="18" t="s">
        <v>149</v>
      </c>
      <c r="BK283" s="140">
        <f t="shared" si="79"/>
        <v>0</v>
      </c>
      <c r="BL283" s="18" t="s">
        <v>602</v>
      </c>
      <c r="BM283" s="18" t="s">
        <v>688</v>
      </c>
    </row>
    <row r="284" spans="2:65" s="1" customFormat="1" ht="16.5" customHeight="1">
      <c r="B284" s="131"/>
      <c r="C284" s="132" t="s">
        <v>689</v>
      </c>
      <c r="D284" s="132" t="s">
        <v>144</v>
      </c>
      <c r="E284" s="133" t="s">
        <v>690</v>
      </c>
      <c r="F284" s="209" t="s">
        <v>691</v>
      </c>
      <c r="G284" s="209"/>
      <c r="H284" s="209"/>
      <c r="I284" s="209"/>
      <c r="J284" s="134" t="s">
        <v>217</v>
      </c>
      <c r="K284" s="154">
        <v>454.553</v>
      </c>
      <c r="L284" s="210"/>
      <c r="M284" s="210"/>
      <c r="N284" s="210">
        <f t="shared" si="70"/>
        <v>0</v>
      </c>
      <c r="O284" s="210"/>
      <c r="P284" s="210"/>
      <c r="Q284" s="210"/>
      <c r="R284" s="136"/>
      <c r="T284" s="137" t="s">
        <v>5</v>
      </c>
      <c r="U284" s="40" t="s">
        <v>40</v>
      </c>
      <c r="V284" s="138">
        <v>4.5109999999999997E-2</v>
      </c>
      <c r="W284" s="138">
        <f t="shared" si="71"/>
        <v>20.504885829999999</v>
      </c>
      <c r="X284" s="138">
        <v>0</v>
      </c>
      <c r="Y284" s="138">
        <f t="shared" si="72"/>
        <v>0</v>
      </c>
      <c r="Z284" s="138">
        <v>0</v>
      </c>
      <c r="AA284" s="139">
        <f t="shared" si="73"/>
        <v>0</v>
      </c>
      <c r="AR284" s="18" t="s">
        <v>602</v>
      </c>
      <c r="AT284" s="18" t="s">
        <v>144</v>
      </c>
      <c r="AU284" s="18" t="s">
        <v>149</v>
      </c>
      <c r="AY284" s="18" t="s">
        <v>142</v>
      </c>
      <c r="BE284" s="140">
        <f t="shared" si="74"/>
        <v>0</v>
      </c>
      <c r="BF284" s="140">
        <f t="shared" si="75"/>
        <v>0</v>
      </c>
      <c r="BG284" s="140">
        <f t="shared" si="76"/>
        <v>0</v>
      </c>
      <c r="BH284" s="140">
        <f t="shared" si="77"/>
        <v>0</v>
      </c>
      <c r="BI284" s="140">
        <f t="shared" si="78"/>
        <v>0</v>
      </c>
      <c r="BJ284" s="18" t="s">
        <v>149</v>
      </c>
      <c r="BK284" s="140">
        <f t="shared" si="79"/>
        <v>0</v>
      </c>
      <c r="BL284" s="18" t="s">
        <v>602</v>
      </c>
      <c r="BM284" s="18" t="s">
        <v>692</v>
      </c>
    </row>
    <row r="285" spans="2:65" s="1" customFormat="1" ht="16.5" customHeight="1">
      <c r="B285" s="131"/>
      <c r="C285" s="141" t="s">
        <v>693</v>
      </c>
      <c r="D285" s="141" t="s">
        <v>201</v>
      </c>
      <c r="E285" s="142" t="s">
        <v>694</v>
      </c>
      <c r="F285" s="211" t="s">
        <v>695</v>
      </c>
      <c r="G285" s="211"/>
      <c r="H285" s="211"/>
      <c r="I285" s="211"/>
      <c r="J285" s="143" t="s">
        <v>217</v>
      </c>
      <c r="K285" s="153">
        <v>522.73599999999999</v>
      </c>
      <c r="L285" s="212"/>
      <c r="M285" s="212"/>
      <c r="N285" s="212">
        <f t="shared" si="70"/>
        <v>0</v>
      </c>
      <c r="O285" s="210"/>
      <c r="P285" s="210"/>
      <c r="Q285" s="210"/>
      <c r="R285" s="136"/>
      <c r="T285" s="137" t="s">
        <v>5</v>
      </c>
      <c r="U285" s="40" t="s">
        <v>40</v>
      </c>
      <c r="V285" s="138">
        <v>0</v>
      </c>
      <c r="W285" s="138">
        <f t="shared" si="71"/>
        <v>0</v>
      </c>
      <c r="X285" s="138">
        <v>1.0000000000000001E-5</v>
      </c>
      <c r="Y285" s="138">
        <f t="shared" si="72"/>
        <v>5.2273600000000003E-3</v>
      </c>
      <c r="Z285" s="138">
        <v>0</v>
      </c>
      <c r="AA285" s="139">
        <f t="shared" si="73"/>
        <v>0</v>
      </c>
      <c r="AR285" s="18" t="s">
        <v>662</v>
      </c>
      <c r="AT285" s="18" t="s">
        <v>201</v>
      </c>
      <c r="AU285" s="18" t="s">
        <v>149</v>
      </c>
      <c r="AY285" s="18" t="s">
        <v>142</v>
      </c>
      <c r="BE285" s="140">
        <f t="shared" si="74"/>
        <v>0</v>
      </c>
      <c r="BF285" s="140">
        <f t="shared" si="75"/>
        <v>0</v>
      </c>
      <c r="BG285" s="140">
        <f t="shared" si="76"/>
        <v>0</v>
      </c>
      <c r="BH285" s="140">
        <f t="shared" si="77"/>
        <v>0</v>
      </c>
      <c r="BI285" s="140">
        <f t="shared" si="78"/>
        <v>0</v>
      </c>
      <c r="BJ285" s="18" t="s">
        <v>149</v>
      </c>
      <c r="BK285" s="140">
        <f t="shared" si="79"/>
        <v>0</v>
      </c>
      <c r="BL285" s="18" t="s">
        <v>602</v>
      </c>
      <c r="BM285" s="18" t="s">
        <v>696</v>
      </c>
    </row>
    <row r="286" spans="2:65" s="1" customFormat="1" ht="25.5" customHeight="1">
      <c r="B286" s="131"/>
      <c r="C286" s="132" t="s">
        <v>697</v>
      </c>
      <c r="D286" s="132" t="s">
        <v>144</v>
      </c>
      <c r="E286" s="133" t="s">
        <v>698</v>
      </c>
      <c r="F286" s="209" t="s">
        <v>699</v>
      </c>
      <c r="G286" s="209"/>
      <c r="H286" s="209"/>
      <c r="I286" s="209"/>
      <c r="J286" s="134" t="s">
        <v>217</v>
      </c>
      <c r="K286" s="154">
        <v>309.49</v>
      </c>
      <c r="L286" s="210"/>
      <c r="M286" s="210"/>
      <c r="N286" s="210">
        <f t="shared" si="70"/>
        <v>0</v>
      </c>
      <c r="O286" s="210"/>
      <c r="P286" s="210"/>
      <c r="Q286" s="210"/>
      <c r="R286" s="136"/>
      <c r="T286" s="137" t="s">
        <v>5</v>
      </c>
      <c r="U286" s="40" t="s">
        <v>40</v>
      </c>
      <c r="V286" s="138">
        <v>0.06</v>
      </c>
      <c r="W286" s="138">
        <f t="shared" si="71"/>
        <v>18.569399999999998</v>
      </c>
      <c r="X286" s="138">
        <v>0</v>
      </c>
      <c r="Y286" s="138">
        <f t="shared" si="72"/>
        <v>0</v>
      </c>
      <c r="Z286" s="138">
        <v>0</v>
      </c>
      <c r="AA286" s="139">
        <f t="shared" si="73"/>
        <v>0</v>
      </c>
      <c r="AR286" s="18" t="s">
        <v>602</v>
      </c>
      <c r="AT286" s="18" t="s">
        <v>144</v>
      </c>
      <c r="AU286" s="18" t="s">
        <v>149</v>
      </c>
      <c r="AY286" s="18" t="s">
        <v>142</v>
      </c>
      <c r="BE286" s="140">
        <f t="shared" si="74"/>
        <v>0</v>
      </c>
      <c r="BF286" s="140">
        <f t="shared" si="75"/>
        <v>0</v>
      </c>
      <c r="BG286" s="140">
        <f t="shared" si="76"/>
        <v>0</v>
      </c>
      <c r="BH286" s="140">
        <f t="shared" si="77"/>
        <v>0</v>
      </c>
      <c r="BI286" s="140">
        <f t="shared" si="78"/>
        <v>0</v>
      </c>
      <c r="BJ286" s="18" t="s">
        <v>149</v>
      </c>
      <c r="BK286" s="140">
        <f t="shared" si="79"/>
        <v>0</v>
      </c>
      <c r="BL286" s="18" t="s">
        <v>602</v>
      </c>
      <c r="BM286" s="18" t="s">
        <v>700</v>
      </c>
    </row>
    <row r="287" spans="2:65" s="1" customFormat="1" ht="38.25" customHeight="1">
      <c r="B287" s="131"/>
      <c r="C287" s="141" t="s">
        <v>701</v>
      </c>
      <c r="D287" s="141" t="s">
        <v>201</v>
      </c>
      <c r="E287" s="142" t="s">
        <v>702</v>
      </c>
      <c r="F287" s="211" t="s">
        <v>703</v>
      </c>
      <c r="G287" s="211"/>
      <c r="H287" s="211"/>
      <c r="I287" s="211"/>
      <c r="J287" s="143" t="s">
        <v>217</v>
      </c>
      <c r="K287" s="153">
        <v>300.89999999999998</v>
      </c>
      <c r="L287" s="212"/>
      <c r="M287" s="212"/>
      <c r="N287" s="212">
        <f t="shared" si="70"/>
        <v>0</v>
      </c>
      <c r="O287" s="210"/>
      <c r="P287" s="210"/>
      <c r="Q287" s="210"/>
      <c r="R287" s="136"/>
      <c r="T287" s="137" t="s">
        <v>5</v>
      </c>
      <c r="U287" s="40" t="s">
        <v>40</v>
      </c>
      <c r="V287" s="138">
        <v>0</v>
      </c>
      <c r="W287" s="138">
        <f t="shared" si="71"/>
        <v>0</v>
      </c>
      <c r="X287" s="138">
        <v>4.7999999999999996E-3</v>
      </c>
      <c r="Y287" s="138">
        <f t="shared" si="72"/>
        <v>1.4443199999999998</v>
      </c>
      <c r="Z287" s="138">
        <v>0</v>
      </c>
      <c r="AA287" s="139">
        <f t="shared" si="73"/>
        <v>0</v>
      </c>
      <c r="AR287" s="18" t="s">
        <v>662</v>
      </c>
      <c r="AT287" s="18" t="s">
        <v>201</v>
      </c>
      <c r="AU287" s="18" t="s">
        <v>149</v>
      </c>
      <c r="AY287" s="18" t="s">
        <v>142</v>
      </c>
      <c r="BE287" s="140">
        <f t="shared" si="74"/>
        <v>0</v>
      </c>
      <c r="BF287" s="140">
        <f t="shared" si="75"/>
        <v>0</v>
      </c>
      <c r="BG287" s="140">
        <f t="shared" si="76"/>
        <v>0</v>
      </c>
      <c r="BH287" s="140">
        <f t="shared" si="77"/>
        <v>0</v>
      </c>
      <c r="BI287" s="140">
        <f t="shared" si="78"/>
        <v>0</v>
      </c>
      <c r="BJ287" s="18" t="s">
        <v>149</v>
      </c>
      <c r="BK287" s="140">
        <f t="shared" si="79"/>
        <v>0</v>
      </c>
      <c r="BL287" s="18" t="s">
        <v>602</v>
      </c>
      <c r="BM287" s="18" t="s">
        <v>704</v>
      </c>
    </row>
    <row r="288" spans="2:65" s="1" customFormat="1" ht="38.25" customHeight="1">
      <c r="B288" s="131"/>
      <c r="C288" s="141" t="s">
        <v>705</v>
      </c>
      <c r="D288" s="141" t="s">
        <v>201</v>
      </c>
      <c r="E288" s="142" t="s">
        <v>706</v>
      </c>
      <c r="F288" s="211" t="s">
        <v>707</v>
      </c>
      <c r="G288" s="211"/>
      <c r="H288" s="211"/>
      <c r="I288" s="211"/>
      <c r="J288" s="143" t="s">
        <v>217</v>
      </c>
      <c r="K288" s="153">
        <v>14.78</v>
      </c>
      <c r="L288" s="212"/>
      <c r="M288" s="212"/>
      <c r="N288" s="212">
        <f t="shared" si="70"/>
        <v>0</v>
      </c>
      <c r="O288" s="210"/>
      <c r="P288" s="210"/>
      <c r="Q288" s="210"/>
      <c r="R288" s="136"/>
      <c r="T288" s="137" t="s">
        <v>5</v>
      </c>
      <c r="U288" s="40" t="s">
        <v>40</v>
      </c>
      <c r="V288" s="138">
        <v>0</v>
      </c>
      <c r="W288" s="138">
        <f t="shared" si="71"/>
        <v>0</v>
      </c>
      <c r="X288" s="138">
        <v>7.1999999999999998E-3</v>
      </c>
      <c r="Y288" s="138">
        <f t="shared" si="72"/>
        <v>0.106416</v>
      </c>
      <c r="Z288" s="138">
        <v>0</v>
      </c>
      <c r="AA288" s="139">
        <f t="shared" si="73"/>
        <v>0</v>
      </c>
      <c r="AR288" s="18" t="s">
        <v>662</v>
      </c>
      <c r="AT288" s="18" t="s">
        <v>201</v>
      </c>
      <c r="AU288" s="18" t="s">
        <v>149</v>
      </c>
      <c r="AY288" s="18" t="s">
        <v>142</v>
      </c>
      <c r="BE288" s="140">
        <f t="shared" si="74"/>
        <v>0</v>
      </c>
      <c r="BF288" s="140">
        <f t="shared" si="75"/>
        <v>0</v>
      </c>
      <c r="BG288" s="140">
        <f t="shared" si="76"/>
        <v>0</v>
      </c>
      <c r="BH288" s="140">
        <f t="shared" si="77"/>
        <v>0</v>
      </c>
      <c r="BI288" s="140">
        <f t="shared" si="78"/>
        <v>0</v>
      </c>
      <c r="BJ288" s="18" t="s">
        <v>149</v>
      </c>
      <c r="BK288" s="140">
        <f t="shared" si="79"/>
        <v>0</v>
      </c>
      <c r="BL288" s="18" t="s">
        <v>602</v>
      </c>
      <c r="BM288" s="18" t="s">
        <v>708</v>
      </c>
    </row>
    <row r="289" spans="2:65" s="1" customFormat="1" ht="25.5" customHeight="1">
      <c r="B289" s="131"/>
      <c r="C289" s="132" t="s">
        <v>709</v>
      </c>
      <c r="D289" s="132" t="s">
        <v>144</v>
      </c>
      <c r="E289" s="133" t="s">
        <v>710</v>
      </c>
      <c r="F289" s="209" t="s">
        <v>711</v>
      </c>
      <c r="G289" s="209"/>
      <c r="H289" s="209"/>
      <c r="I289" s="209"/>
      <c r="J289" s="134" t="s">
        <v>679</v>
      </c>
      <c r="K289" s="154">
        <v>176.404</v>
      </c>
      <c r="L289" s="210"/>
      <c r="M289" s="210"/>
      <c r="N289" s="210">
        <f t="shared" si="70"/>
        <v>0</v>
      </c>
      <c r="O289" s="210"/>
      <c r="P289" s="210"/>
      <c r="Q289" s="210"/>
      <c r="R289" s="136"/>
      <c r="T289" s="137" t="s">
        <v>5</v>
      </c>
      <c r="U289" s="40" t="s">
        <v>40</v>
      </c>
      <c r="V289" s="138">
        <v>0</v>
      </c>
      <c r="W289" s="138">
        <f t="shared" si="71"/>
        <v>0</v>
      </c>
      <c r="X289" s="138">
        <v>0</v>
      </c>
      <c r="Y289" s="138">
        <f t="shared" si="72"/>
        <v>0</v>
      </c>
      <c r="Z289" s="138">
        <v>0</v>
      </c>
      <c r="AA289" s="139">
        <f t="shared" si="73"/>
        <v>0</v>
      </c>
      <c r="AR289" s="18" t="s">
        <v>602</v>
      </c>
      <c r="AT289" s="18" t="s">
        <v>144</v>
      </c>
      <c r="AU289" s="18" t="s">
        <v>149</v>
      </c>
      <c r="AY289" s="18" t="s">
        <v>142</v>
      </c>
      <c r="BE289" s="140">
        <f t="shared" si="74"/>
        <v>0</v>
      </c>
      <c r="BF289" s="140">
        <f t="shared" si="75"/>
        <v>0</v>
      </c>
      <c r="BG289" s="140">
        <f t="shared" si="76"/>
        <v>0</v>
      </c>
      <c r="BH289" s="140">
        <f t="shared" si="77"/>
        <v>0</v>
      </c>
      <c r="BI289" s="140">
        <f t="shared" si="78"/>
        <v>0</v>
      </c>
      <c r="BJ289" s="18" t="s">
        <v>149</v>
      </c>
      <c r="BK289" s="140">
        <f t="shared" si="79"/>
        <v>0</v>
      </c>
      <c r="BL289" s="18" t="s">
        <v>602</v>
      </c>
      <c r="BM289" s="18" t="s">
        <v>712</v>
      </c>
    </row>
    <row r="290" spans="2:65" s="9" customFormat="1" ht="29.9" customHeight="1">
      <c r="B290" s="120"/>
      <c r="C290" s="121"/>
      <c r="D290" s="130" t="s">
        <v>109</v>
      </c>
      <c r="E290" s="130"/>
      <c r="F290" s="130"/>
      <c r="G290" s="130"/>
      <c r="H290" s="130"/>
      <c r="I290" s="130"/>
      <c r="J290" s="130"/>
      <c r="K290" s="130"/>
      <c r="L290" s="130"/>
      <c r="M290" s="130"/>
      <c r="N290" s="215">
        <f>BK290</f>
        <v>0</v>
      </c>
      <c r="O290" s="216"/>
      <c r="P290" s="216"/>
      <c r="Q290" s="216"/>
      <c r="R290" s="123"/>
      <c r="T290" s="124"/>
      <c r="U290" s="121"/>
      <c r="V290" s="121"/>
      <c r="W290" s="125">
        <f>W291</f>
        <v>0</v>
      </c>
      <c r="X290" s="121"/>
      <c r="Y290" s="125">
        <f>Y291</f>
        <v>0</v>
      </c>
      <c r="Z290" s="121"/>
      <c r="AA290" s="126">
        <f>AA291</f>
        <v>0</v>
      </c>
      <c r="AR290" s="127" t="s">
        <v>149</v>
      </c>
      <c r="AT290" s="128" t="s">
        <v>72</v>
      </c>
      <c r="AU290" s="128" t="s">
        <v>78</v>
      </c>
      <c r="AY290" s="127" t="s">
        <v>142</v>
      </c>
      <c r="BK290" s="129">
        <f>BK291</f>
        <v>0</v>
      </c>
    </row>
    <row r="291" spans="2:65" s="1" customFormat="1" ht="25.5" customHeight="1">
      <c r="B291" s="131"/>
      <c r="C291" s="148" t="s">
        <v>713</v>
      </c>
      <c r="D291" s="148" t="s">
        <v>144</v>
      </c>
      <c r="E291" s="149" t="s">
        <v>714</v>
      </c>
      <c r="F291" s="213" t="s">
        <v>715</v>
      </c>
      <c r="G291" s="213"/>
      <c r="H291" s="213"/>
      <c r="I291" s="213"/>
      <c r="J291" s="150" t="s">
        <v>716</v>
      </c>
      <c r="K291" s="151">
        <v>1</v>
      </c>
      <c r="L291" s="214"/>
      <c r="M291" s="214"/>
      <c r="N291" s="214">
        <f>ROUND(L291*K291,2)</f>
        <v>0</v>
      </c>
      <c r="O291" s="214"/>
      <c r="P291" s="214"/>
      <c r="Q291" s="214"/>
      <c r="R291" s="136"/>
      <c r="T291" s="137" t="s">
        <v>5</v>
      </c>
      <c r="U291" s="40" t="s">
        <v>40</v>
      </c>
      <c r="V291" s="138">
        <v>0</v>
      </c>
      <c r="W291" s="138">
        <f>V291*K291</f>
        <v>0</v>
      </c>
      <c r="X291" s="138">
        <v>0</v>
      </c>
      <c r="Y291" s="138">
        <f>X291*K291</f>
        <v>0</v>
      </c>
      <c r="Z291" s="138">
        <v>0</v>
      </c>
      <c r="AA291" s="139">
        <f>Z291*K291</f>
        <v>0</v>
      </c>
      <c r="AR291" s="18" t="s">
        <v>602</v>
      </c>
      <c r="AT291" s="18" t="s">
        <v>144</v>
      </c>
      <c r="AU291" s="18" t="s">
        <v>149</v>
      </c>
      <c r="AY291" s="18" t="s">
        <v>142</v>
      </c>
      <c r="BE291" s="140">
        <f>IF(U291="základná",N291,0)</f>
        <v>0</v>
      </c>
      <c r="BF291" s="140">
        <f>IF(U291="znížená",N291,0)</f>
        <v>0</v>
      </c>
      <c r="BG291" s="140">
        <f>IF(U291="zákl. prenesená",N291,0)</f>
        <v>0</v>
      </c>
      <c r="BH291" s="140">
        <f>IF(U291="zníž. prenesená",N291,0)</f>
        <v>0</v>
      </c>
      <c r="BI291" s="140">
        <f>IF(U291="nulová",N291,0)</f>
        <v>0</v>
      </c>
      <c r="BJ291" s="18" t="s">
        <v>149</v>
      </c>
      <c r="BK291" s="140">
        <f>ROUND(L291*K291,2)</f>
        <v>0</v>
      </c>
      <c r="BL291" s="18" t="s">
        <v>602</v>
      </c>
      <c r="BM291" s="18" t="s">
        <v>717</v>
      </c>
    </row>
    <row r="292" spans="2:65" s="9" customFormat="1" ht="29.9" customHeight="1">
      <c r="B292" s="120"/>
      <c r="C292" s="121"/>
      <c r="D292" s="130" t="s">
        <v>110</v>
      </c>
      <c r="E292" s="130"/>
      <c r="F292" s="130"/>
      <c r="G292" s="130"/>
      <c r="H292" s="130"/>
      <c r="I292" s="130"/>
      <c r="J292" s="130"/>
      <c r="K292" s="130"/>
      <c r="L292" s="130"/>
      <c r="M292" s="130"/>
      <c r="N292" s="215">
        <f>BK292</f>
        <v>0</v>
      </c>
      <c r="O292" s="216"/>
      <c r="P292" s="216"/>
      <c r="Q292" s="216"/>
      <c r="R292" s="123"/>
      <c r="T292" s="124"/>
      <c r="U292" s="121"/>
      <c r="V292" s="121"/>
      <c r="W292" s="125">
        <f>W293</f>
        <v>0</v>
      </c>
      <c r="X292" s="121"/>
      <c r="Y292" s="125">
        <f>Y293</f>
        <v>0</v>
      </c>
      <c r="Z292" s="121"/>
      <c r="AA292" s="126">
        <f>AA293</f>
        <v>0</v>
      </c>
      <c r="AR292" s="127" t="s">
        <v>149</v>
      </c>
      <c r="AT292" s="128" t="s">
        <v>72</v>
      </c>
      <c r="AU292" s="128" t="s">
        <v>78</v>
      </c>
      <c r="AY292" s="127" t="s">
        <v>142</v>
      </c>
      <c r="BK292" s="129">
        <f>BK293</f>
        <v>0</v>
      </c>
    </row>
    <row r="293" spans="2:65" s="1" customFormat="1" ht="16.5" customHeight="1">
      <c r="B293" s="131"/>
      <c r="C293" s="148" t="s">
        <v>718</v>
      </c>
      <c r="D293" s="148" t="s">
        <v>144</v>
      </c>
      <c r="E293" s="149" t="s">
        <v>719</v>
      </c>
      <c r="F293" s="213" t="s">
        <v>720</v>
      </c>
      <c r="G293" s="213"/>
      <c r="H293" s="213"/>
      <c r="I293" s="213"/>
      <c r="J293" s="150" t="s">
        <v>716</v>
      </c>
      <c r="K293" s="151">
        <v>1</v>
      </c>
      <c r="L293" s="214"/>
      <c r="M293" s="214"/>
      <c r="N293" s="214">
        <f>ROUND(L293*K293,2)</f>
        <v>0</v>
      </c>
      <c r="O293" s="214"/>
      <c r="P293" s="214"/>
      <c r="Q293" s="214"/>
      <c r="R293" s="136"/>
      <c r="T293" s="137" t="s">
        <v>5</v>
      </c>
      <c r="U293" s="40" t="s">
        <v>40</v>
      </c>
      <c r="V293" s="138">
        <v>0</v>
      </c>
      <c r="W293" s="138">
        <f>V293*K293</f>
        <v>0</v>
      </c>
      <c r="X293" s="138">
        <v>0</v>
      </c>
      <c r="Y293" s="138">
        <f>X293*K293</f>
        <v>0</v>
      </c>
      <c r="Z293" s="138">
        <v>0</v>
      </c>
      <c r="AA293" s="139">
        <f>Z293*K293</f>
        <v>0</v>
      </c>
      <c r="AR293" s="18" t="s">
        <v>602</v>
      </c>
      <c r="AT293" s="18" t="s">
        <v>144</v>
      </c>
      <c r="AU293" s="18" t="s">
        <v>149</v>
      </c>
      <c r="AY293" s="18" t="s">
        <v>142</v>
      </c>
      <c r="BE293" s="140">
        <f>IF(U293="základná",N293,0)</f>
        <v>0</v>
      </c>
      <c r="BF293" s="140">
        <f>IF(U293="znížená",N293,0)</f>
        <v>0</v>
      </c>
      <c r="BG293" s="140">
        <f>IF(U293="zákl. prenesená",N293,0)</f>
        <v>0</v>
      </c>
      <c r="BH293" s="140">
        <f>IF(U293="zníž. prenesená",N293,0)</f>
        <v>0</v>
      </c>
      <c r="BI293" s="140">
        <f>IF(U293="nulová",N293,0)</f>
        <v>0</v>
      </c>
      <c r="BJ293" s="18" t="s">
        <v>149</v>
      </c>
      <c r="BK293" s="140">
        <f>ROUND(L293*K293,2)</f>
        <v>0</v>
      </c>
      <c r="BL293" s="18" t="s">
        <v>602</v>
      </c>
      <c r="BM293" s="18" t="s">
        <v>721</v>
      </c>
    </row>
    <row r="294" spans="2:65" s="9" customFormat="1" ht="29.9" customHeight="1">
      <c r="B294" s="120"/>
      <c r="C294" s="121"/>
      <c r="D294" s="130" t="s">
        <v>111</v>
      </c>
      <c r="E294" s="130"/>
      <c r="F294" s="130"/>
      <c r="G294" s="130"/>
      <c r="H294" s="130"/>
      <c r="I294" s="130"/>
      <c r="J294" s="130"/>
      <c r="K294" s="130"/>
      <c r="L294" s="130"/>
      <c r="M294" s="130"/>
      <c r="N294" s="215">
        <f>BK294</f>
        <v>0</v>
      </c>
      <c r="O294" s="216"/>
      <c r="P294" s="216"/>
      <c r="Q294" s="216"/>
      <c r="R294" s="123"/>
      <c r="T294" s="124"/>
      <c r="U294" s="121"/>
      <c r="V294" s="121"/>
      <c r="W294" s="125">
        <f>W295</f>
        <v>0</v>
      </c>
      <c r="X294" s="121"/>
      <c r="Y294" s="125">
        <f>Y295</f>
        <v>0</v>
      </c>
      <c r="Z294" s="121"/>
      <c r="AA294" s="126">
        <f>AA295</f>
        <v>0</v>
      </c>
      <c r="AR294" s="127" t="s">
        <v>149</v>
      </c>
      <c r="AT294" s="128" t="s">
        <v>72</v>
      </c>
      <c r="AU294" s="128" t="s">
        <v>78</v>
      </c>
      <c r="AY294" s="127" t="s">
        <v>142</v>
      </c>
      <c r="BK294" s="129">
        <f>BK295</f>
        <v>0</v>
      </c>
    </row>
    <row r="295" spans="2:65" s="1" customFormat="1" ht="25.5" customHeight="1">
      <c r="B295" s="131"/>
      <c r="C295" s="148" t="s">
        <v>722</v>
      </c>
      <c r="D295" s="148" t="s">
        <v>144</v>
      </c>
      <c r="E295" s="149" t="s">
        <v>723</v>
      </c>
      <c r="F295" s="213" t="s">
        <v>724</v>
      </c>
      <c r="G295" s="213"/>
      <c r="H295" s="213"/>
      <c r="I295" s="213"/>
      <c r="J295" s="150" t="s">
        <v>716</v>
      </c>
      <c r="K295" s="151">
        <v>1</v>
      </c>
      <c r="L295" s="214"/>
      <c r="M295" s="214"/>
      <c r="N295" s="214">
        <f>ROUND(L295*K295,2)</f>
        <v>0</v>
      </c>
      <c r="O295" s="214"/>
      <c r="P295" s="214"/>
      <c r="Q295" s="214"/>
      <c r="R295" s="136"/>
      <c r="T295" s="137" t="s">
        <v>5</v>
      </c>
      <c r="U295" s="40" t="s">
        <v>40</v>
      </c>
      <c r="V295" s="138">
        <v>0</v>
      </c>
      <c r="W295" s="138">
        <f>V295*K295</f>
        <v>0</v>
      </c>
      <c r="X295" s="138">
        <v>0</v>
      </c>
      <c r="Y295" s="138">
        <f>X295*K295</f>
        <v>0</v>
      </c>
      <c r="Z295" s="138">
        <v>0</v>
      </c>
      <c r="AA295" s="139">
        <f>Z295*K295</f>
        <v>0</v>
      </c>
      <c r="AR295" s="18" t="s">
        <v>602</v>
      </c>
      <c r="AT295" s="18" t="s">
        <v>144</v>
      </c>
      <c r="AU295" s="18" t="s">
        <v>149</v>
      </c>
      <c r="AY295" s="18" t="s">
        <v>142</v>
      </c>
      <c r="BE295" s="140">
        <f>IF(U295="základná",N295,0)</f>
        <v>0</v>
      </c>
      <c r="BF295" s="140">
        <f>IF(U295="znížená",N295,0)</f>
        <v>0</v>
      </c>
      <c r="BG295" s="140">
        <f>IF(U295="zákl. prenesená",N295,0)</f>
        <v>0</v>
      </c>
      <c r="BH295" s="140">
        <f>IF(U295="zníž. prenesená",N295,0)</f>
        <v>0</v>
      </c>
      <c r="BI295" s="140">
        <f>IF(U295="nulová",N295,0)</f>
        <v>0</v>
      </c>
      <c r="BJ295" s="18" t="s">
        <v>149</v>
      </c>
      <c r="BK295" s="140">
        <f>ROUND(L295*K295,2)</f>
        <v>0</v>
      </c>
      <c r="BL295" s="18" t="s">
        <v>602</v>
      </c>
      <c r="BM295" s="18" t="s">
        <v>725</v>
      </c>
    </row>
    <row r="296" spans="2:65" s="9" customFormat="1" ht="29.9" customHeight="1">
      <c r="B296" s="120"/>
      <c r="C296" s="121"/>
      <c r="D296" s="130" t="s">
        <v>112</v>
      </c>
      <c r="E296" s="130"/>
      <c r="F296" s="130"/>
      <c r="G296" s="130"/>
      <c r="H296" s="130"/>
      <c r="I296" s="130"/>
      <c r="J296" s="130"/>
      <c r="K296" s="130"/>
      <c r="L296" s="130"/>
      <c r="M296" s="130"/>
      <c r="N296" s="215">
        <f>BK296</f>
        <v>0</v>
      </c>
      <c r="O296" s="216"/>
      <c r="P296" s="216"/>
      <c r="Q296" s="216"/>
      <c r="R296" s="123"/>
      <c r="T296" s="124"/>
      <c r="U296" s="121"/>
      <c r="V296" s="121"/>
      <c r="W296" s="125">
        <f>SUM(W297:W312)</f>
        <v>990.32735965999996</v>
      </c>
      <c r="X296" s="121"/>
      <c r="Y296" s="125">
        <f>SUM(Y297:Y312)</f>
        <v>31.24326387</v>
      </c>
      <c r="Z296" s="121"/>
      <c r="AA296" s="126">
        <f>SUM(AA297:AA312)</f>
        <v>13.92</v>
      </c>
      <c r="AR296" s="127" t="s">
        <v>149</v>
      </c>
      <c r="AT296" s="128" t="s">
        <v>72</v>
      </c>
      <c r="AU296" s="128" t="s">
        <v>78</v>
      </c>
      <c r="AY296" s="127" t="s">
        <v>142</v>
      </c>
      <c r="BK296" s="129">
        <f>SUM(BK297:BK312)</f>
        <v>0</v>
      </c>
    </row>
    <row r="297" spans="2:65" s="1" customFormat="1" ht="38.25" customHeight="1">
      <c r="B297" s="131"/>
      <c r="C297" s="132" t="s">
        <v>726</v>
      </c>
      <c r="D297" s="132" t="s">
        <v>144</v>
      </c>
      <c r="E297" s="133" t="s">
        <v>727</v>
      </c>
      <c r="F297" s="209" t="s">
        <v>728</v>
      </c>
      <c r="G297" s="209"/>
      <c r="H297" s="209"/>
      <c r="I297" s="209"/>
      <c r="J297" s="134" t="s">
        <v>279</v>
      </c>
      <c r="K297" s="135">
        <v>105</v>
      </c>
      <c r="L297" s="210"/>
      <c r="M297" s="210"/>
      <c r="N297" s="210">
        <f t="shared" ref="N297:N312" si="80">ROUND(L297*K297,2)</f>
        <v>0</v>
      </c>
      <c r="O297" s="210"/>
      <c r="P297" s="210"/>
      <c r="Q297" s="210"/>
      <c r="R297" s="136"/>
      <c r="T297" s="137" t="s">
        <v>5</v>
      </c>
      <c r="U297" s="40" t="s">
        <v>40</v>
      </c>
      <c r="V297" s="138">
        <v>0.10181999999999999</v>
      </c>
      <c r="W297" s="138">
        <f t="shared" ref="W297:W312" si="81">V297*K297</f>
        <v>10.691099999999999</v>
      </c>
      <c r="X297" s="138">
        <v>2.1000000000000001E-4</v>
      </c>
      <c r="Y297" s="138">
        <f t="shared" ref="Y297:Y312" si="82">X297*K297</f>
        <v>2.205E-2</v>
      </c>
      <c r="Z297" s="138">
        <v>0</v>
      </c>
      <c r="AA297" s="139">
        <f t="shared" ref="AA297:AA312" si="83">Z297*K297</f>
        <v>0</v>
      </c>
      <c r="AR297" s="18" t="s">
        <v>602</v>
      </c>
      <c r="AT297" s="18" t="s">
        <v>144</v>
      </c>
      <c r="AU297" s="18" t="s">
        <v>149</v>
      </c>
      <c r="AY297" s="18" t="s">
        <v>142</v>
      </c>
      <c r="BE297" s="140">
        <f t="shared" ref="BE297:BE312" si="84">IF(U297="základná",N297,0)</f>
        <v>0</v>
      </c>
      <c r="BF297" s="140">
        <f t="shared" ref="BF297:BF312" si="85">IF(U297="znížená",N297,0)</f>
        <v>0</v>
      </c>
      <c r="BG297" s="140">
        <f t="shared" ref="BG297:BG312" si="86">IF(U297="zákl. prenesená",N297,0)</f>
        <v>0</v>
      </c>
      <c r="BH297" s="140">
        <f t="shared" ref="BH297:BH312" si="87">IF(U297="zníž. prenesená",N297,0)</f>
        <v>0</v>
      </c>
      <c r="BI297" s="140">
        <f t="shared" ref="BI297:BI312" si="88">IF(U297="nulová",N297,0)</f>
        <v>0</v>
      </c>
      <c r="BJ297" s="18" t="s">
        <v>149</v>
      </c>
      <c r="BK297" s="140">
        <f t="shared" ref="BK297:BK312" si="89">ROUND(L297*K297,2)</f>
        <v>0</v>
      </c>
      <c r="BL297" s="18" t="s">
        <v>602</v>
      </c>
      <c r="BM297" s="18" t="s">
        <v>729</v>
      </c>
    </row>
    <row r="298" spans="2:65" s="1" customFormat="1" ht="16.5" customHeight="1">
      <c r="B298" s="131"/>
      <c r="C298" s="141" t="s">
        <v>730</v>
      </c>
      <c r="D298" s="141" t="s">
        <v>201</v>
      </c>
      <c r="E298" s="142" t="s">
        <v>731</v>
      </c>
      <c r="F298" s="211" t="s">
        <v>732</v>
      </c>
      <c r="G298" s="211"/>
      <c r="H298" s="211"/>
      <c r="I298" s="211"/>
      <c r="J298" s="143" t="s">
        <v>279</v>
      </c>
      <c r="K298" s="144">
        <v>105</v>
      </c>
      <c r="L298" s="212"/>
      <c r="M298" s="212"/>
      <c r="N298" s="212">
        <f t="shared" si="80"/>
        <v>0</v>
      </c>
      <c r="O298" s="210"/>
      <c r="P298" s="210"/>
      <c r="Q298" s="210"/>
      <c r="R298" s="136"/>
      <c r="T298" s="137" t="s">
        <v>5</v>
      </c>
      <c r="U298" s="40" t="s">
        <v>40</v>
      </c>
      <c r="V298" s="138">
        <v>0</v>
      </c>
      <c r="W298" s="138">
        <f t="shared" si="81"/>
        <v>0</v>
      </c>
      <c r="X298" s="138">
        <v>1E-3</v>
      </c>
      <c r="Y298" s="138">
        <f t="shared" si="82"/>
        <v>0.105</v>
      </c>
      <c r="Z298" s="138">
        <v>0</v>
      </c>
      <c r="AA298" s="139">
        <f t="shared" si="83"/>
        <v>0</v>
      </c>
      <c r="AR298" s="18" t="s">
        <v>662</v>
      </c>
      <c r="AT298" s="18" t="s">
        <v>201</v>
      </c>
      <c r="AU298" s="18" t="s">
        <v>149</v>
      </c>
      <c r="AY298" s="18" t="s">
        <v>142</v>
      </c>
      <c r="BE298" s="140">
        <f t="shared" si="84"/>
        <v>0</v>
      </c>
      <c r="BF298" s="140">
        <f t="shared" si="85"/>
        <v>0</v>
      </c>
      <c r="BG298" s="140">
        <f t="shared" si="86"/>
        <v>0</v>
      </c>
      <c r="BH298" s="140">
        <f t="shared" si="87"/>
        <v>0</v>
      </c>
      <c r="BI298" s="140">
        <f t="shared" si="88"/>
        <v>0</v>
      </c>
      <c r="BJ298" s="18" t="s">
        <v>149</v>
      </c>
      <c r="BK298" s="140">
        <f t="shared" si="89"/>
        <v>0</v>
      </c>
      <c r="BL298" s="18" t="s">
        <v>602</v>
      </c>
      <c r="BM298" s="18" t="s">
        <v>733</v>
      </c>
    </row>
    <row r="299" spans="2:65" s="1" customFormat="1" ht="16.5" customHeight="1">
      <c r="B299" s="131"/>
      <c r="C299" s="132" t="s">
        <v>734</v>
      </c>
      <c r="D299" s="132" t="s">
        <v>144</v>
      </c>
      <c r="E299" s="133" t="s">
        <v>735</v>
      </c>
      <c r="F299" s="209" t="s">
        <v>736</v>
      </c>
      <c r="G299" s="209"/>
      <c r="H299" s="209"/>
      <c r="I299" s="209"/>
      <c r="J299" s="134" t="s">
        <v>217</v>
      </c>
      <c r="K299" s="135">
        <v>480</v>
      </c>
      <c r="L299" s="210"/>
      <c r="M299" s="210"/>
      <c r="N299" s="210">
        <f t="shared" si="80"/>
        <v>0</v>
      </c>
      <c r="O299" s="210"/>
      <c r="P299" s="210"/>
      <c r="Q299" s="210"/>
      <c r="R299" s="136"/>
      <c r="T299" s="137" t="s">
        <v>5</v>
      </c>
      <c r="U299" s="40" t="s">
        <v>40</v>
      </c>
      <c r="V299" s="138">
        <v>0.14599999999999999</v>
      </c>
      <c r="W299" s="138">
        <f t="shared" si="81"/>
        <v>70.08</v>
      </c>
      <c r="X299" s="138">
        <v>0</v>
      </c>
      <c r="Y299" s="138">
        <f t="shared" si="82"/>
        <v>0</v>
      </c>
      <c r="Z299" s="138">
        <v>2.4E-2</v>
      </c>
      <c r="AA299" s="139">
        <f t="shared" si="83"/>
        <v>11.52</v>
      </c>
      <c r="AR299" s="18" t="s">
        <v>602</v>
      </c>
      <c r="AT299" s="18" t="s">
        <v>144</v>
      </c>
      <c r="AU299" s="18" t="s">
        <v>149</v>
      </c>
      <c r="AY299" s="18" t="s">
        <v>142</v>
      </c>
      <c r="BE299" s="140">
        <f t="shared" si="84"/>
        <v>0</v>
      </c>
      <c r="BF299" s="140">
        <f t="shared" si="85"/>
        <v>0</v>
      </c>
      <c r="BG299" s="140">
        <f t="shared" si="86"/>
        <v>0</v>
      </c>
      <c r="BH299" s="140">
        <f t="shared" si="87"/>
        <v>0</v>
      </c>
      <c r="BI299" s="140">
        <f t="shared" si="88"/>
        <v>0</v>
      </c>
      <c r="BJ299" s="18" t="s">
        <v>149</v>
      </c>
      <c r="BK299" s="140">
        <f t="shared" si="89"/>
        <v>0</v>
      </c>
      <c r="BL299" s="18" t="s">
        <v>602</v>
      </c>
      <c r="BM299" s="18" t="s">
        <v>737</v>
      </c>
    </row>
    <row r="300" spans="2:65" s="1" customFormat="1" ht="38.25" customHeight="1">
      <c r="B300" s="131"/>
      <c r="C300" s="132" t="s">
        <v>738</v>
      </c>
      <c r="D300" s="132" t="s">
        <v>144</v>
      </c>
      <c r="E300" s="133" t="s">
        <v>739</v>
      </c>
      <c r="F300" s="209" t="s">
        <v>740</v>
      </c>
      <c r="G300" s="209"/>
      <c r="H300" s="209"/>
      <c r="I300" s="209"/>
      <c r="J300" s="134" t="s">
        <v>262</v>
      </c>
      <c r="K300" s="135">
        <v>1073.2</v>
      </c>
      <c r="L300" s="210"/>
      <c r="M300" s="210"/>
      <c r="N300" s="210">
        <f t="shared" si="80"/>
        <v>0</v>
      </c>
      <c r="O300" s="210"/>
      <c r="P300" s="210"/>
      <c r="Q300" s="210"/>
      <c r="R300" s="136"/>
      <c r="T300" s="137" t="s">
        <v>5</v>
      </c>
      <c r="U300" s="40" t="s">
        <v>40</v>
      </c>
      <c r="V300" s="138">
        <v>0.35299999999999998</v>
      </c>
      <c r="W300" s="138">
        <f t="shared" si="81"/>
        <v>378.83960000000002</v>
      </c>
      <c r="X300" s="138">
        <v>2.5999999999999998E-4</v>
      </c>
      <c r="Y300" s="138">
        <f t="shared" si="82"/>
        <v>0.279032</v>
      </c>
      <c r="Z300" s="138">
        <v>0</v>
      </c>
      <c r="AA300" s="139">
        <f t="shared" si="83"/>
        <v>0</v>
      </c>
      <c r="AR300" s="18" t="s">
        <v>602</v>
      </c>
      <c r="AT300" s="18" t="s">
        <v>144</v>
      </c>
      <c r="AU300" s="18" t="s">
        <v>149</v>
      </c>
      <c r="AY300" s="18" t="s">
        <v>142</v>
      </c>
      <c r="BE300" s="140">
        <f t="shared" si="84"/>
        <v>0</v>
      </c>
      <c r="BF300" s="140">
        <f t="shared" si="85"/>
        <v>0</v>
      </c>
      <c r="BG300" s="140">
        <f t="shared" si="86"/>
        <v>0</v>
      </c>
      <c r="BH300" s="140">
        <f t="shared" si="87"/>
        <v>0</v>
      </c>
      <c r="BI300" s="140">
        <f t="shared" si="88"/>
        <v>0</v>
      </c>
      <c r="BJ300" s="18" t="s">
        <v>149</v>
      </c>
      <c r="BK300" s="140">
        <f t="shared" si="89"/>
        <v>0</v>
      </c>
      <c r="BL300" s="18" t="s">
        <v>602</v>
      </c>
      <c r="BM300" s="18" t="s">
        <v>741</v>
      </c>
    </row>
    <row r="301" spans="2:65" s="1" customFormat="1" ht="38.25" customHeight="1">
      <c r="B301" s="131"/>
      <c r="C301" s="132" t="s">
        <v>742</v>
      </c>
      <c r="D301" s="132" t="s">
        <v>144</v>
      </c>
      <c r="E301" s="133" t="s">
        <v>743</v>
      </c>
      <c r="F301" s="209" t="s">
        <v>744</v>
      </c>
      <c r="G301" s="209"/>
      <c r="H301" s="209"/>
      <c r="I301" s="209"/>
      <c r="J301" s="134" t="s">
        <v>262</v>
      </c>
      <c r="K301" s="135">
        <v>111.5</v>
      </c>
      <c r="L301" s="210"/>
      <c r="M301" s="210"/>
      <c r="N301" s="210">
        <f t="shared" si="80"/>
        <v>0</v>
      </c>
      <c r="O301" s="210"/>
      <c r="P301" s="210"/>
      <c r="Q301" s="210"/>
      <c r="R301" s="136"/>
      <c r="T301" s="137" t="s">
        <v>5</v>
      </c>
      <c r="U301" s="40" t="s">
        <v>40</v>
      </c>
      <c r="V301" s="138">
        <v>0.46100000000000002</v>
      </c>
      <c r="W301" s="138">
        <f t="shared" si="81"/>
        <v>51.401500000000006</v>
      </c>
      <c r="X301" s="138">
        <v>2.5999999999999998E-4</v>
      </c>
      <c r="Y301" s="138">
        <f t="shared" si="82"/>
        <v>2.8989999999999998E-2</v>
      </c>
      <c r="Z301" s="138">
        <v>0</v>
      </c>
      <c r="AA301" s="139">
        <f t="shared" si="83"/>
        <v>0</v>
      </c>
      <c r="AR301" s="18" t="s">
        <v>602</v>
      </c>
      <c r="AT301" s="18" t="s">
        <v>144</v>
      </c>
      <c r="AU301" s="18" t="s">
        <v>149</v>
      </c>
      <c r="AY301" s="18" t="s">
        <v>142</v>
      </c>
      <c r="BE301" s="140">
        <f t="shared" si="84"/>
        <v>0</v>
      </c>
      <c r="BF301" s="140">
        <f t="shared" si="85"/>
        <v>0</v>
      </c>
      <c r="BG301" s="140">
        <f t="shared" si="86"/>
        <v>0</v>
      </c>
      <c r="BH301" s="140">
        <f t="shared" si="87"/>
        <v>0</v>
      </c>
      <c r="BI301" s="140">
        <f t="shared" si="88"/>
        <v>0</v>
      </c>
      <c r="BJ301" s="18" t="s">
        <v>149</v>
      </c>
      <c r="BK301" s="140">
        <f t="shared" si="89"/>
        <v>0</v>
      </c>
      <c r="BL301" s="18" t="s">
        <v>602</v>
      </c>
      <c r="BM301" s="18" t="s">
        <v>745</v>
      </c>
    </row>
    <row r="302" spans="2:65" s="1" customFormat="1" ht="38.25" customHeight="1">
      <c r="B302" s="131"/>
      <c r="C302" s="132" t="s">
        <v>746</v>
      </c>
      <c r="D302" s="132" t="s">
        <v>144</v>
      </c>
      <c r="E302" s="133" t="s">
        <v>747</v>
      </c>
      <c r="F302" s="209" t="s">
        <v>748</v>
      </c>
      <c r="G302" s="209"/>
      <c r="H302" s="209"/>
      <c r="I302" s="209"/>
      <c r="J302" s="134" t="s">
        <v>262</v>
      </c>
      <c r="K302" s="135">
        <v>85.6</v>
      </c>
      <c r="L302" s="210"/>
      <c r="M302" s="210"/>
      <c r="N302" s="210">
        <f t="shared" si="80"/>
        <v>0</v>
      </c>
      <c r="O302" s="210"/>
      <c r="P302" s="210"/>
      <c r="Q302" s="210"/>
      <c r="R302" s="136"/>
      <c r="T302" s="137" t="s">
        <v>5</v>
      </c>
      <c r="U302" s="40" t="s">
        <v>40</v>
      </c>
      <c r="V302" s="138">
        <v>0.50095999999999996</v>
      </c>
      <c r="W302" s="138">
        <f t="shared" si="81"/>
        <v>42.882175999999994</v>
      </c>
      <c r="X302" s="138">
        <v>2.5999999999999998E-4</v>
      </c>
      <c r="Y302" s="138">
        <f t="shared" si="82"/>
        <v>2.2255999999999998E-2</v>
      </c>
      <c r="Z302" s="138">
        <v>0</v>
      </c>
      <c r="AA302" s="139">
        <f t="shared" si="83"/>
        <v>0</v>
      </c>
      <c r="AR302" s="18" t="s">
        <v>602</v>
      </c>
      <c r="AT302" s="18" t="s">
        <v>144</v>
      </c>
      <c r="AU302" s="18" t="s">
        <v>149</v>
      </c>
      <c r="AY302" s="18" t="s">
        <v>142</v>
      </c>
      <c r="BE302" s="140">
        <f t="shared" si="84"/>
        <v>0</v>
      </c>
      <c r="BF302" s="140">
        <f t="shared" si="85"/>
        <v>0</v>
      </c>
      <c r="BG302" s="140">
        <f t="shared" si="86"/>
        <v>0</v>
      </c>
      <c r="BH302" s="140">
        <f t="shared" si="87"/>
        <v>0</v>
      </c>
      <c r="BI302" s="140">
        <f t="shared" si="88"/>
        <v>0</v>
      </c>
      <c r="BJ302" s="18" t="s">
        <v>149</v>
      </c>
      <c r="BK302" s="140">
        <f t="shared" si="89"/>
        <v>0</v>
      </c>
      <c r="BL302" s="18" t="s">
        <v>602</v>
      </c>
      <c r="BM302" s="18" t="s">
        <v>749</v>
      </c>
    </row>
    <row r="303" spans="2:65" s="1" customFormat="1" ht="38.25" customHeight="1">
      <c r="B303" s="131"/>
      <c r="C303" s="132" t="s">
        <v>750</v>
      </c>
      <c r="D303" s="132" t="s">
        <v>144</v>
      </c>
      <c r="E303" s="133" t="s">
        <v>751</v>
      </c>
      <c r="F303" s="209" t="s">
        <v>752</v>
      </c>
      <c r="G303" s="209"/>
      <c r="H303" s="209"/>
      <c r="I303" s="209"/>
      <c r="J303" s="134" t="s">
        <v>262</v>
      </c>
      <c r="K303" s="135">
        <v>98</v>
      </c>
      <c r="L303" s="210"/>
      <c r="M303" s="210"/>
      <c r="N303" s="210">
        <f t="shared" si="80"/>
        <v>0</v>
      </c>
      <c r="O303" s="210"/>
      <c r="P303" s="210"/>
      <c r="Q303" s="210"/>
      <c r="R303" s="136"/>
      <c r="T303" s="137" t="s">
        <v>5</v>
      </c>
      <c r="U303" s="40" t="s">
        <v>40</v>
      </c>
      <c r="V303" s="138">
        <v>0.501</v>
      </c>
      <c r="W303" s="138">
        <f t="shared" si="81"/>
        <v>49.097999999999999</v>
      </c>
      <c r="X303" s="138">
        <v>2.5999999999999998E-4</v>
      </c>
      <c r="Y303" s="138">
        <f t="shared" si="82"/>
        <v>2.5479999999999999E-2</v>
      </c>
      <c r="Z303" s="138">
        <v>0</v>
      </c>
      <c r="AA303" s="139">
        <f t="shared" si="83"/>
        <v>0</v>
      </c>
      <c r="AR303" s="18" t="s">
        <v>602</v>
      </c>
      <c r="AT303" s="18" t="s">
        <v>144</v>
      </c>
      <c r="AU303" s="18" t="s">
        <v>149</v>
      </c>
      <c r="AY303" s="18" t="s">
        <v>142</v>
      </c>
      <c r="BE303" s="140">
        <f t="shared" si="84"/>
        <v>0</v>
      </c>
      <c r="BF303" s="140">
        <f t="shared" si="85"/>
        <v>0</v>
      </c>
      <c r="BG303" s="140">
        <f t="shared" si="86"/>
        <v>0</v>
      </c>
      <c r="BH303" s="140">
        <f t="shared" si="87"/>
        <v>0</v>
      </c>
      <c r="BI303" s="140">
        <f t="shared" si="88"/>
        <v>0</v>
      </c>
      <c r="BJ303" s="18" t="s">
        <v>149</v>
      </c>
      <c r="BK303" s="140">
        <f t="shared" si="89"/>
        <v>0</v>
      </c>
      <c r="BL303" s="18" t="s">
        <v>602</v>
      </c>
      <c r="BM303" s="18" t="s">
        <v>753</v>
      </c>
    </row>
    <row r="304" spans="2:65" s="1" customFormat="1" ht="25.5" customHeight="1">
      <c r="B304" s="131"/>
      <c r="C304" s="141" t="s">
        <v>754</v>
      </c>
      <c r="D304" s="141" t="s">
        <v>201</v>
      </c>
      <c r="E304" s="142" t="s">
        <v>755</v>
      </c>
      <c r="F304" s="211" t="s">
        <v>756</v>
      </c>
      <c r="G304" s="211"/>
      <c r="H304" s="211"/>
      <c r="I304" s="211"/>
      <c r="J304" s="143" t="s">
        <v>147</v>
      </c>
      <c r="K304" s="144">
        <v>33.286000000000001</v>
      </c>
      <c r="L304" s="212"/>
      <c r="M304" s="212"/>
      <c r="N304" s="212">
        <f t="shared" si="80"/>
        <v>0</v>
      </c>
      <c r="O304" s="210"/>
      <c r="P304" s="210"/>
      <c r="Q304" s="210"/>
      <c r="R304" s="136"/>
      <c r="T304" s="137" t="s">
        <v>5</v>
      </c>
      <c r="U304" s="40" t="s">
        <v>40</v>
      </c>
      <c r="V304" s="138">
        <v>0</v>
      </c>
      <c r="W304" s="138">
        <f t="shared" si="81"/>
        <v>0</v>
      </c>
      <c r="X304" s="138">
        <v>0.55000000000000004</v>
      </c>
      <c r="Y304" s="138">
        <f t="shared" si="82"/>
        <v>18.307300000000001</v>
      </c>
      <c r="Z304" s="138">
        <v>0</v>
      </c>
      <c r="AA304" s="139">
        <f t="shared" si="83"/>
        <v>0</v>
      </c>
      <c r="AR304" s="18" t="s">
        <v>662</v>
      </c>
      <c r="AT304" s="18" t="s">
        <v>201</v>
      </c>
      <c r="AU304" s="18" t="s">
        <v>149</v>
      </c>
      <c r="AY304" s="18" t="s">
        <v>142</v>
      </c>
      <c r="BE304" s="140">
        <f t="shared" si="84"/>
        <v>0</v>
      </c>
      <c r="BF304" s="140">
        <f t="shared" si="85"/>
        <v>0</v>
      </c>
      <c r="BG304" s="140">
        <f t="shared" si="86"/>
        <v>0</v>
      </c>
      <c r="BH304" s="140">
        <f t="shared" si="87"/>
        <v>0</v>
      </c>
      <c r="BI304" s="140">
        <f t="shared" si="88"/>
        <v>0</v>
      </c>
      <c r="BJ304" s="18" t="s">
        <v>149</v>
      </c>
      <c r="BK304" s="140">
        <f t="shared" si="89"/>
        <v>0</v>
      </c>
      <c r="BL304" s="18" t="s">
        <v>602</v>
      </c>
      <c r="BM304" s="18" t="s">
        <v>757</v>
      </c>
    </row>
    <row r="305" spans="2:65" s="1" customFormat="1" ht="25.5" customHeight="1">
      <c r="B305" s="131"/>
      <c r="C305" s="132" t="s">
        <v>758</v>
      </c>
      <c r="D305" s="132" t="s">
        <v>144</v>
      </c>
      <c r="E305" s="133" t="s">
        <v>759</v>
      </c>
      <c r="F305" s="209" t="s">
        <v>760</v>
      </c>
      <c r="G305" s="209"/>
      <c r="H305" s="209"/>
      <c r="I305" s="209"/>
      <c r="J305" s="134" t="s">
        <v>262</v>
      </c>
      <c r="K305" s="135">
        <v>3000</v>
      </c>
      <c r="L305" s="210"/>
      <c r="M305" s="210"/>
      <c r="N305" s="210">
        <f t="shared" si="80"/>
        <v>0</v>
      </c>
      <c r="O305" s="210"/>
      <c r="P305" s="210"/>
      <c r="Q305" s="210"/>
      <c r="R305" s="136"/>
      <c r="T305" s="137" t="s">
        <v>5</v>
      </c>
      <c r="U305" s="40" t="s">
        <v>40</v>
      </c>
      <c r="V305" s="138">
        <v>5.305E-2</v>
      </c>
      <c r="W305" s="138">
        <f t="shared" si="81"/>
        <v>159.15</v>
      </c>
      <c r="X305" s="138">
        <v>0</v>
      </c>
      <c r="Y305" s="138">
        <f t="shared" si="82"/>
        <v>0</v>
      </c>
      <c r="Z305" s="138">
        <v>0</v>
      </c>
      <c r="AA305" s="139">
        <f t="shared" si="83"/>
        <v>0</v>
      </c>
      <c r="AR305" s="18" t="s">
        <v>602</v>
      </c>
      <c r="AT305" s="18" t="s">
        <v>144</v>
      </c>
      <c r="AU305" s="18" t="s">
        <v>149</v>
      </c>
      <c r="AY305" s="18" t="s">
        <v>142</v>
      </c>
      <c r="BE305" s="140">
        <f t="shared" si="84"/>
        <v>0</v>
      </c>
      <c r="BF305" s="140">
        <f t="shared" si="85"/>
        <v>0</v>
      </c>
      <c r="BG305" s="140">
        <f t="shared" si="86"/>
        <v>0</v>
      </c>
      <c r="BH305" s="140">
        <f t="shared" si="87"/>
        <v>0</v>
      </c>
      <c r="BI305" s="140">
        <f t="shared" si="88"/>
        <v>0</v>
      </c>
      <c r="BJ305" s="18" t="s">
        <v>149</v>
      </c>
      <c r="BK305" s="140">
        <f t="shared" si="89"/>
        <v>0</v>
      </c>
      <c r="BL305" s="18" t="s">
        <v>602</v>
      </c>
      <c r="BM305" s="18" t="s">
        <v>761</v>
      </c>
    </row>
    <row r="306" spans="2:65" s="1" customFormat="1" ht="25.5" customHeight="1">
      <c r="B306" s="131"/>
      <c r="C306" s="132" t="s">
        <v>762</v>
      </c>
      <c r="D306" s="132" t="s">
        <v>144</v>
      </c>
      <c r="E306" s="133" t="s">
        <v>763</v>
      </c>
      <c r="F306" s="209" t="s">
        <v>764</v>
      </c>
      <c r="G306" s="209"/>
      <c r="H306" s="209"/>
      <c r="I306" s="209"/>
      <c r="J306" s="134" t="s">
        <v>262</v>
      </c>
      <c r="K306" s="135">
        <v>900</v>
      </c>
      <c r="L306" s="210"/>
      <c r="M306" s="210"/>
      <c r="N306" s="210">
        <f t="shared" si="80"/>
        <v>0</v>
      </c>
      <c r="O306" s="210"/>
      <c r="P306" s="210"/>
      <c r="Q306" s="210"/>
      <c r="R306" s="136"/>
      <c r="T306" s="137" t="s">
        <v>5</v>
      </c>
      <c r="U306" s="40" t="s">
        <v>40</v>
      </c>
      <c r="V306" s="138">
        <v>7.0099999999999996E-2</v>
      </c>
      <c r="W306" s="138">
        <f t="shared" si="81"/>
        <v>63.089999999999996</v>
      </c>
      <c r="X306" s="138">
        <v>0</v>
      </c>
      <c r="Y306" s="138">
        <f t="shared" si="82"/>
        <v>0</v>
      </c>
      <c r="Z306" s="138">
        <v>0</v>
      </c>
      <c r="AA306" s="139">
        <f t="shared" si="83"/>
        <v>0</v>
      </c>
      <c r="AR306" s="18" t="s">
        <v>602</v>
      </c>
      <c r="AT306" s="18" t="s">
        <v>144</v>
      </c>
      <c r="AU306" s="18" t="s">
        <v>149</v>
      </c>
      <c r="AY306" s="18" t="s">
        <v>142</v>
      </c>
      <c r="BE306" s="140">
        <f t="shared" si="84"/>
        <v>0</v>
      </c>
      <c r="BF306" s="140">
        <f t="shared" si="85"/>
        <v>0</v>
      </c>
      <c r="BG306" s="140">
        <f t="shared" si="86"/>
        <v>0</v>
      </c>
      <c r="BH306" s="140">
        <f t="shared" si="87"/>
        <v>0</v>
      </c>
      <c r="BI306" s="140">
        <f t="shared" si="88"/>
        <v>0</v>
      </c>
      <c r="BJ306" s="18" t="s">
        <v>149</v>
      </c>
      <c r="BK306" s="140">
        <f t="shared" si="89"/>
        <v>0</v>
      </c>
      <c r="BL306" s="18" t="s">
        <v>602</v>
      </c>
      <c r="BM306" s="18" t="s">
        <v>765</v>
      </c>
    </row>
    <row r="307" spans="2:65" s="1" customFormat="1" ht="16.5" customHeight="1">
      <c r="B307" s="131"/>
      <c r="C307" s="141" t="s">
        <v>766</v>
      </c>
      <c r="D307" s="141" t="s">
        <v>201</v>
      </c>
      <c r="E307" s="142" t="s">
        <v>767</v>
      </c>
      <c r="F307" s="211" t="s">
        <v>768</v>
      </c>
      <c r="G307" s="211"/>
      <c r="H307" s="211"/>
      <c r="I307" s="211"/>
      <c r="J307" s="143" t="s">
        <v>147</v>
      </c>
      <c r="K307" s="144">
        <v>8.58</v>
      </c>
      <c r="L307" s="212"/>
      <c r="M307" s="212"/>
      <c r="N307" s="212">
        <f t="shared" si="80"/>
        <v>0</v>
      </c>
      <c r="O307" s="210"/>
      <c r="P307" s="210"/>
      <c r="Q307" s="210"/>
      <c r="R307" s="136"/>
      <c r="T307" s="137" t="s">
        <v>5</v>
      </c>
      <c r="U307" s="40" t="s">
        <v>40</v>
      </c>
      <c r="V307" s="138">
        <v>0</v>
      </c>
      <c r="W307" s="138">
        <f t="shared" si="81"/>
        <v>0</v>
      </c>
      <c r="X307" s="138">
        <v>0.55000000000000004</v>
      </c>
      <c r="Y307" s="138">
        <f t="shared" si="82"/>
        <v>4.7190000000000003</v>
      </c>
      <c r="Z307" s="138">
        <v>0</v>
      </c>
      <c r="AA307" s="139">
        <f t="shared" si="83"/>
        <v>0</v>
      </c>
      <c r="AR307" s="18" t="s">
        <v>662</v>
      </c>
      <c r="AT307" s="18" t="s">
        <v>201</v>
      </c>
      <c r="AU307" s="18" t="s">
        <v>149</v>
      </c>
      <c r="AY307" s="18" t="s">
        <v>142</v>
      </c>
      <c r="BE307" s="140">
        <f t="shared" si="84"/>
        <v>0</v>
      </c>
      <c r="BF307" s="140">
        <f t="shared" si="85"/>
        <v>0</v>
      </c>
      <c r="BG307" s="140">
        <f t="shared" si="86"/>
        <v>0</v>
      </c>
      <c r="BH307" s="140">
        <f t="shared" si="87"/>
        <v>0</v>
      </c>
      <c r="BI307" s="140">
        <f t="shared" si="88"/>
        <v>0</v>
      </c>
      <c r="BJ307" s="18" t="s">
        <v>149</v>
      </c>
      <c r="BK307" s="140">
        <f t="shared" si="89"/>
        <v>0</v>
      </c>
      <c r="BL307" s="18" t="s">
        <v>602</v>
      </c>
      <c r="BM307" s="18" t="s">
        <v>769</v>
      </c>
    </row>
    <row r="308" spans="2:65" s="1" customFormat="1" ht="38.25" customHeight="1">
      <c r="B308" s="131"/>
      <c r="C308" s="132" t="s">
        <v>770</v>
      </c>
      <c r="D308" s="132" t="s">
        <v>144</v>
      </c>
      <c r="E308" s="133" t="s">
        <v>771</v>
      </c>
      <c r="F308" s="209" t="s">
        <v>772</v>
      </c>
      <c r="G308" s="209"/>
      <c r="H308" s="209"/>
      <c r="I308" s="209"/>
      <c r="J308" s="134" t="s">
        <v>217</v>
      </c>
      <c r="K308" s="135">
        <v>480</v>
      </c>
      <c r="L308" s="210"/>
      <c r="M308" s="210"/>
      <c r="N308" s="210">
        <f t="shared" si="80"/>
        <v>0</v>
      </c>
      <c r="O308" s="210"/>
      <c r="P308" s="210"/>
      <c r="Q308" s="210"/>
      <c r="R308" s="136"/>
      <c r="T308" s="137" t="s">
        <v>5</v>
      </c>
      <c r="U308" s="40" t="s">
        <v>40</v>
      </c>
      <c r="V308" s="138">
        <v>4.7E-2</v>
      </c>
      <c r="W308" s="138">
        <f t="shared" si="81"/>
        <v>22.56</v>
      </c>
      <c r="X308" s="138">
        <v>0</v>
      </c>
      <c r="Y308" s="138">
        <f t="shared" si="82"/>
        <v>0</v>
      </c>
      <c r="Z308" s="138">
        <v>5.0000000000000001E-3</v>
      </c>
      <c r="AA308" s="139">
        <f t="shared" si="83"/>
        <v>2.4</v>
      </c>
      <c r="AR308" s="18" t="s">
        <v>602</v>
      </c>
      <c r="AT308" s="18" t="s">
        <v>144</v>
      </c>
      <c r="AU308" s="18" t="s">
        <v>149</v>
      </c>
      <c r="AY308" s="18" t="s">
        <v>142</v>
      </c>
      <c r="BE308" s="140">
        <f t="shared" si="84"/>
        <v>0</v>
      </c>
      <c r="BF308" s="140">
        <f t="shared" si="85"/>
        <v>0</v>
      </c>
      <c r="BG308" s="140">
        <f t="shared" si="86"/>
        <v>0</v>
      </c>
      <c r="BH308" s="140">
        <f t="shared" si="87"/>
        <v>0</v>
      </c>
      <c r="BI308" s="140">
        <f t="shared" si="88"/>
        <v>0</v>
      </c>
      <c r="BJ308" s="18" t="s">
        <v>149</v>
      </c>
      <c r="BK308" s="140">
        <f t="shared" si="89"/>
        <v>0</v>
      </c>
      <c r="BL308" s="18" t="s">
        <v>602</v>
      </c>
      <c r="BM308" s="18" t="s">
        <v>773</v>
      </c>
    </row>
    <row r="309" spans="2:65" s="1" customFormat="1" ht="51" customHeight="1">
      <c r="B309" s="131"/>
      <c r="C309" s="132" t="s">
        <v>774</v>
      </c>
      <c r="D309" s="132" t="s">
        <v>144</v>
      </c>
      <c r="E309" s="133" t="s">
        <v>775</v>
      </c>
      <c r="F309" s="209" t="s">
        <v>776</v>
      </c>
      <c r="G309" s="209"/>
      <c r="H309" s="209"/>
      <c r="I309" s="209"/>
      <c r="J309" s="134" t="s">
        <v>147</v>
      </c>
      <c r="K309" s="135">
        <v>41.866</v>
      </c>
      <c r="L309" s="210"/>
      <c r="M309" s="210"/>
      <c r="N309" s="210">
        <f t="shared" si="80"/>
        <v>0</v>
      </c>
      <c r="O309" s="210"/>
      <c r="P309" s="210"/>
      <c r="Q309" s="210"/>
      <c r="R309" s="136"/>
      <c r="T309" s="137" t="s">
        <v>5</v>
      </c>
      <c r="U309" s="40" t="s">
        <v>40</v>
      </c>
      <c r="V309" s="138">
        <v>0.01</v>
      </c>
      <c r="W309" s="138">
        <f t="shared" si="81"/>
        <v>0.41866000000000003</v>
      </c>
      <c r="X309" s="138">
        <v>2.3099999999999999E-2</v>
      </c>
      <c r="Y309" s="138">
        <f t="shared" si="82"/>
        <v>0.96710459999999998</v>
      </c>
      <c r="Z309" s="138">
        <v>0</v>
      </c>
      <c r="AA309" s="139">
        <f t="shared" si="83"/>
        <v>0</v>
      </c>
      <c r="AR309" s="18" t="s">
        <v>602</v>
      </c>
      <c r="AT309" s="18" t="s">
        <v>144</v>
      </c>
      <c r="AU309" s="18" t="s">
        <v>149</v>
      </c>
      <c r="AY309" s="18" t="s">
        <v>142</v>
      </c>
      <c r="BE309" s="140">
        <f t="shared" si="84"/>
        <v>0</v>
      </c>
      <c r="BF309" s="140">
        <f t="shared" si="85"/>
        <v>0</v>
      </c>
      <c r="BG309" s="140">
        <f t="shared" si="86"/>
        <v>0</v>
      </c>
      <c r="BH309" s="140">
        <f t="shared" si="87"/>
        <v>0</v>
      </c>
      <c r="BI309" s="140">
        <f t="shared" si="88"/>
        <v>0</v>
      </c>
      <c r="BJ309" s="18" t="s">
        <v>149</v>
      </c>
      <c r="BK309" s="140">
        <f t="shared" si="89"/>
        <v>0</v>
      </c>
      <c r="BL309" s="18" t="s">
        <v>602</v>
      </c>
      <c r="BM309" s="18" t="s">
        <v>777</v>
      </c>
    </row>
    <row r="310" spans="2:65" s="1" customFormat="1" ht="38.25" customHeight="1">
      <c r="B310" s="131"/>
      <c r="C310" s="132" t="s">
        <v>778</v>
      </c>
      <c r="D310" s="132" t="s">
        <v>144</v>
      </c>
      <c r="E310" s="133" t="s">
        <v>779</v>
      </c>
      <c r="F310" s="209" t="s">
        <v>780</v>
      </c>
      <c r="G310" s="209"/>
      <c r="H310" s="209"/>
      <c r="I310" s="209"/>
      <c r="J310" s="134" t="s">
        <v>217</v>
      </c>
      <c r="K310" s="135">
        <v>177.84399999999999</v>
      </c>
      <c r="L310" s="210"/>
      <c r="M310" s="210"/>
      <c r="N310" s="210">
        <f t="shared" si="80"/>
        <v>0</v>
      </c>
      <c r="O310" s="210"/>
      <c r="P310" s="210"/>
      <c r="Q310" s="210"/>
      <c r="R310" s="136"/>
      <c r="T310" s="137" t="s">
        <v>5</v>
      </c>
      <c r="U310" s="40" t="s">
        <v>40</v>
      </c>
      <c r="V310" s="138">
        <v>0.23604</v>
      </c>
      <c r="W310" s="138">
        <f t="shared" si="81"/>
        <v>41.978297759999997</v>
      </c>
      <c r="X310" s="138">
        <v>1.0370000000000001E-2</v>
      </c>
      <c r="Y310" s="138">
        <f t="shared" si="82"/>
        <v>1.84424228</v>
      </c>
      <c r="Z310" s="138">
        <v>0</v>
      </c>
      <c r="AA310" s="139">
        <f t="shared" si="83"/>
        <v>0</v>
      </c>
      <c r="AR310" s="18" t="s">
        <v>602</v>
      </c>
      <c r="AT310" s="18" t="s">
        <v>144</v>
      </c>
      <c r="AU310" s="18" t="s">
        <v>149</v>
      </c>
      <c r="AY310" s="18" t="s">
        <v>142</v>
      </c>
      <c r="BE310" s="140">
        <f t="shared" si="84"/>
        <v>0</v>
      </c>
      <c r="BF310" s="140">
        <f t="shared" si="85"/>
        <v>0</v>
      </c>
      <c r="BG310" s="140">
        <f t="shared" si="86"/>
        <v>0</v>
      </c>
      <c r="BH310" s="140">
        <f t="shared" si="87"/>
        <v>0</v>
      </c>
      <c r="BI310" s="140">
        <f t="shared" si="88"/>
        <v>0</v>
      </c>
      <c r="BJ310" s="18" t="s">
        <v>149</v>
      </c>
      <c r="BK310" s="140">
        <f t="shared" si="89"/>
        <v>0</v>
      </c>
      <c r="BL310" s="18" t="s">
        <v>602</v>
      </c>
      <c r="BM310" s="18" t="s">
        <v>781</v>
      </c>
    </row>
    <row r="311" spans="2:65" s="1" customFormat="1" ht="38.25" customHeight="1">
      <c r="B311" s="131"/>
      <c r="C311" s="132" t="s">
        <v>782</v>
      </c>
      <c r="D311" s="132" t="s">
        <v>144</v>
      </c>
      <c r="E311" s="133" t="s">
        <v>783</v>
      </c>
      <c r="F311" s="209" t="s">
        <v>784</v>
      </c>
      <c r="G311" s="209"/>
      <c r="H311" s="209"/>
      <c r="I311" s="209"/>
      <c r="J311" s="134" t="s">
        <v>217</v>
      </c>
      <c r="K311" s="135">
        <v>454.553</v>
      </c>
      <c r="L311" s="210"/>
      <c r="M311" s="210"/>
      <c r="N311" s="210">
        <f t="shared" si="80"/>
        <v>0</v>
      </c>
      <c r="O311" s="210"/>
      <c r="P311" s="210"/>
      <c r="Q311" s="210"/>
      <c r="R311" s="136"/>
      <c r="T311" s="137" t="s">
        <v>5</v>
      </c>
      <c r="U311" s="40" t="s">
        <v>40</v>
      </c>
      <c r="V311" s="138">
        <v>0.2203</v>
      </c>
      <c r="W311" s="138">
        <f t="shared" si="81"/>
        <v>100.1380259</v>
      </c>
      <c r="X311" s="138">
        <v>1.0829999999999999E-2</v>
      </c>
      <c r="Y311" s="138">
        <f t="shared" si="82"/>
        <v>4.9228089900000001</v>
      </c>
      <c r="Z311" s="138">
        <v>0</v>
      </c>
      <c r="AA311" s="139">
        <f t="shared" si="83"/>
        <v>0</v>
      </c>
      <c r="AR311" s="18" t="s">
        <v>602</v>
      </c>
      <c r="AT311" s="18" t="s">
        <v>144</v>
      </c>
      <c r="AU311" s="18" t="s">
        <v>149</v>
      </c>
      <c r="AY311" s="18" t="s">
        <v>142</v>
      </c>
      <c r="BE311" s="140">
        <f t="shared" si="84"/>
        <v>0</v>
      </c>
      <c r="BF311" s="140">
        <f t="shared" si="85"/>
        <v>0</v>
      </c>
      <c r="BG311" s="140">
        <f t="shared" si="86"/>
        <v>0</v>
      </c>
      <c r="BH311" s="140">
        <f t="shared" si="87"/>
        <v>0</v>
      </c>
      <c r="BI311" s="140">
        <f t="shared" si="88"/>
        <v>0</v>
      </c>
      <c r="BJ311" s="18" t="s">
        <v>149</v>
      </c>
      <c r="BK311" s="140">
        <f t="shared" si="89"/>
        <v>0</v>
      </c>
      <c r="BL311" s="18" t="s">
        <v>602</v>
      </c>
      <c r="BM311" s="18" t="s">
        <v>785</v>
      </c>
    </row>
    <row r="312" spans="2:65" s="1" customFormat="1" ht="25.5" customHeight="1">
      <c r="B312" s="131"/>
      <c r="C312" s="132" t="s">
        <v>786</v>
      </c>
      <c r="D312" s="132" t="s">
        <v>144</v>
      </c>
      <c r="E312" s="133" t="s">
        <v>787</v>
      </c>
      <c r="F312" s="209" t="s">
        <v>788</v>
      </c>
      <c r="G312" s="209"/>
      <c r="H312" s="209"/>
      <c r="I312" s="209"/>
      <c r="J312" s="134" t="s">
        <v>679</v>
      </c>
      <c r="K312" s="135">
        <v>389.76499999999999</v>
      </c>
      <c r="L312" s="210"/>
      <c r="M312" s="210"/>
      <c r="N312" s="210">
        <f t="shared" si="80"/>
        <v>0</v>
      </c>
      <c r="O312" s="210"/>
      <c r="P312" s="210"/>
      <c r="Q312" s="210"/>
      <c r="R312" s="136"/>
      <c r="T312" s="137" t="s">
        <v>5</v>
      </c>
      <c r="U312" s="40" t="s">
        <v>40</v>
      </c>
      <c r="V312" s="138">
        <v>0</v>
      </c>
      <c r="W312" s="138">
        <f t="shared" si="81"/>
        <v>0</v>
      </c>
      <c r="X312" s="138">
        <v>0</v>
      </c>
      <c r="Y312" s="138">
        <f t="shared" si="82"/>
        <v>0</v>
      </c>
      <c r="Z312" s="138">
        <v>0</v>
      </c>
      <c r="AA312" s="139">
        <f t="shared" si="83"/>
        <v>0</v>
      </c>
      <c r="AR312" s="18" t="s">
        <v>602</v>
      </c>
      <c r="AT312" s="18" t="s">
        <v>144</v>
      </c>
      <c r="AU312" s="18" t="s">
        <v>149</v>
      </c>
      <c r="AY312" s="18" t="s">
        <v>142</v>
      </c>
      <c r="BE312" s="140">
        <f t="shared" si="84"/>
        <v>0</v>
      </c>
      <c r="BF312" s="140">
        <f t="shared" si="85"/>
        <v>0</v>
      </c>
      <c r="BG312" s="140">
        <f t="shared" si="86"/>
        <v>0</v>
      </c>
      <c r="BH312" s="140">
        <f t="shared" si="87"/>
        <v>0</v>
      </c>
      <c r="BI312" s="140">
        <f t="shared" si="88"/>
        <v>0</v>
      </c>
      <c r="BJ312" s="18" t="s">
        <v>149</v>
      </c>
      <c r="BK312" s="140">
        <f t="shared" si="89"/>
        <v>0</v>
      </c>
      <c r="BL312" s="18" t="s">
        <v>602</v>
      </c>
      <c r="BM312" s="18" t="s">
        <v>789</v>
      </c>
    </row>
    <row r="313" spans="2:65" s="9" customFormat="1" ht="29.9" customHeight="1">
      <c r="B313" s="120"/>
      <c r="C313" s="121"/>
      <c r="D313" s="130" t="s">
        <v>113</v>
      </c>
      <c r="E313" s="130"/>
      <c r="F313" s="130"/>
      <c r="G313" s="130"/>
      <c r="H313" s="130"/>
      <c r="I313" s="130"/>
      <c r="J313" s="130"/>
      <c r="K313" s="130"/>
      <c r="L313" s="130"/>
      <c r="M313" s="130"/>
      <c r="N313" s="215">
        <f>BK313</f>
        <v>0</v>
      </c>
      <c r="O313" s="216"/>
      <c r="P313" s="216"/>
      <c r="Q313" s="216"/>
      <c r="R313" s="123"/>
      <c r="T313" s="124"/>
      <c r="U313" s="121"/>
      <c r="V313" s="121"/>
      <c r="W313" s="125">
        <f>SUM(W314:W315)</f>
        <v>215.489</v>
      </c>
      <c r="X313" s="121"/>
      <c r="Y313" s="125">
        <f>SUM(Y314:Y315)</f>
        <v>2.7806550000000003</v>
      </c>
      <c r="Z313" s="121"/>
      <c r="AA313" s="126">
        <f>SUM(AA314:AA315)</f>
        <v>0</v>
      </c>
      <c r="AR313" s="127" t="s">
        <v>149</v>
      </c>
      <c r="AT313" s="128" t="s">
        <v>72</v>
      </c>
      <c r="AU313" s="128" t="s">
        <v>78</v>
      </c>
      <c r="AY313" s="127" t="s">
        <v>142</v>
      </c>
      <c r="BK313" s="129">
        <f>SUM(BK314:BK315)</f>
        <v>0</v>
      </c>
    </row>
    <row r="314" spans="2:65" s="1" customFormat="1" ht="38.25" customHeight="1">
      <c r="B314" s="131"/>
      <c r="C314" s="132" t="s">
        <v>790</v>
      </c>
      <c r="D314" s="132" t="s">
        <v>144</v>
      </c>
      <c r="E314" s="133" t="s">
        <v>791</v>
      </c>
      <c r="F314" s="209" t="s">
        <v>792</v>
      </c>
      <c r="G314" s="209"/>
      <c r="H314" s="209"/>
      <c r="I314" s="209"/>
      <c r="J314" s="134" t="s">
        <v>217</v>
      </c>
      <c r="K314" s="135">
        <v>235.25</v>
      </c>
      <c r="L314" s="210"/>
      <c r="M314" s="210"/>
      <c r="N314" s="210">
        <f>ROUND(L314*K314,2)</f>
        <v>0</v>
      </c>
      <c r="O314" s="210"/>
      <c r="P314" s="210"/>
      <c r="Q314" s="210"/>
      <c r="R314" s="136"/>
      <c r="T314" s="137" t="s">
        <v>5</v>
      </c>
      <c r="U314" s="40" t="s">
        <v>40</v>
      </c>
      <c r="V314" s="138">
        <v>0.91600000000000004</v>
      </c>
      <c r="W314" s="138">
        <f>V314*K314</f>
        <v>215.489</v>
      </c>
      <c r="X314" s="138">
        <v>1.1820000000000001E-2</v>
      </c>
      <c r="Y314" s="138">
        <f>X314*K314</f>
        <v>2.7806550000000003</v>
      </c>
      <c r="Z314" s="138">
        <v>0</v>
      </c>
      <c r="AA314" s="139">
        <f>Z314*K314</f>
        <v>0</v>
      </c>
      <c r="AR314" s="18" t="s">
        <v>602</v>
      </c>
      <c r="AT314" s="18" t="s">
        <v>144</v>
      </c>
      <c r="AU314" s="18" t="s">
        <v>149</v>
      </c>
      <c r="AY314" s="18" t="s">
        <v>142</v>
      </c>
      <c r="BE314" s="140">
        <f>IF(U314="základná",N314,0)</f>
        <v>0</v>
      </c>
      <c r="BF314" s="140">
        <f>IF(U314="znížená",N314,0)</f>
        <v>0</v>
      </c>
      <c r="BG314" s="140">
        <f>IF(U314="zákl. prenesená",N314,0)</f>
        <v>0</v>
      </c>
      <c r="BH314" s="140">
        <f>IF(U314="zníž. prenesená",N314,0)</f>
        <v>0</v>
      </c>
      <c r="BI314" s="140">
        <f>IF(U314="nulová",N314,0)</f>
        <v>0</v>
      </c>
      <c r="BJ314" s="18" t="s">
        <v>149</v>
      </c>
      <c r="BK314" s="140">
        <f>ROUND(L314*K314,2)</f>
        <v>0</v>
      </c>
      <c r="BL314" s="18" t="s">
        <v>602</v>
      </c>
      <c r="BM314" s="18" t="s">
        <v>793</v>
      </c>
    </row>
    <row r="315" spans="2:65" s="1" customFormat="1" ht="38.25" customHeight="1">
      <c r="B315" s="131"/>
      <c r="C315" s="132" t="s">
        <v>794</v>
      </c>
      <c r="D315" s="132" t="s">
        <v>144</v>
      </c>
      <c r="E315" s="133" t="s">
        <v>795</v>
      </c>
      <c r="F315" s="209" t="s">
        <v>796</v>
      </c>
      <c r="G315" s="209"/>
      <c r="H315" s="209"/>
      <c r="I315" s="209"/>
      <c r="J315" s="134" t="s">
        <v>679</v>
      </c>
      <c r="K315" s="135">
        <v>53.896000000000001</v>
      </c>
      <c r="L315" s="210"/>
      <c r="M315" s="210"/>
      <c r="N315" s="210">
        <f>ROUND(L315*K315,2)</f>
        <v>0</v>
      </c>
      <c r="O315" s="210"/>
      <c r="P315" s="210"/>
      <c r="Q315" s="210"/>
      <c r="R315" s="136"/>
      <c r="T315" s="137" t="s">
        <v>5</v>
      </c>
      <c r="U315" s="40" t="s">
        <v>40</v>
      </c>
      <c r="V315" s="138">
        <v>0</v>
      </c>
      <c r="W315" s="138">
        <f>V315*K315</f>
        <v>0</v>
      </c>
      <c r="X315" s="138">
        <v>0</v>
      </c>
      <c r="Y315" s="138">
        <f>X315*K315</f>
        <v>0</v>
      </c>
      <c r="Z315" s="138">
        <v>0</v>
      </c>
      <c r="AA315" s="139">
        <f>Z315*K315</f>
        <v>0</v>
      </c>
      <c r="AR315" s="18" t="s">
        <v>602</v>
      </c>
      <c r="AT315" s="18" t="s">
        <v>144</v>
      </c>
      <c r="AU315" s="18" t="s">
        <v>149</v>
      </c>
      <c r="AY315" s="18" t="s">
        <v>142</v>
      </c>
      <c r="BE315" s="140">
        <f>IF(U315="základná",N315,0)</f>
        <v>0</v>
      </c>
      <c r="BF315" s="140">
        <f>IF(U315="znížená",N315,0)</f>
        <v>0</v>
      </c>
      <c r="BG315" s="140">
        <f>IF(U315="zákl. prenesená",N315,0)</f>
        <v>0</v>
      </c>
      <c r="BH315" s="140">
        <f>IF(U315="zníž. prenesená",N315,0)</f>
        <v>0</v>
      </c>
      <c r="BI315" s="140">
        <f>IF(U315="nulová",N315,0)</f>
        <v>0</v>
      </c>
      <c r="BJ315" s="18" t="s">
        <v>149</v>
      </c>
      <c r="BK315" s="140">
        <f>ROUND(L315*K315,2)</f>
        <v>0</v>
      </c>
      <c r="BL315" s="18" t="s">
        <v>602</v>
      </c>
      <c r="BM315" s="18" t="s">
        <v>797</v>
      </c>
    </row>
    <row r="316" spans="2:65" s="9" customFormat="1" ht="29.9" customHeight="1">
      <c r="B316" s="120"/>
      <c r="C316" s="121"/>
      <c r="D316" s="130" t="s">
        <v>114</v>
      </c>
      <c r="E316" s="130"/>
      <c r="F316" s="130"/>
      <c r="G316" s="130"/>
      <c r="H316" s="130"/>
      <c r="I316" s="130"/>
      <c r="J316" s="130"/>
      <c r="K316" s="130"/>
      <c r="L316" s="130"/>
      <c r="M316" s="130"/>
      <c r="N316" s="215">
        <f>BK316</f>
        <v>0</v>
      </c>
      <c r="O316" s="216"/>
      <c r="P316" s="216"/>
      <c r="Q316" s="216"/>
      <c r="R316" s="123"/>
      <c r="T316" s="124"/>
      <c r="U316" s="121"/>
      <c r="V316" s="121"/>
      <c r="W316" s="125">
        <f>SUM(W317:W326)</f>
        <v>148.33436</v>
      </c>
      <c r="X316" s="121"/>
      <c r="Y316" s="125">
        <f>SUM(Y317:Y326)</f>
        <v>0.37204799999999999</v>
      </c>
      <c r="Z316" s="121"/>
      <c r="AA316" s="126">
        <f>SUM(AA317:AA326)</f>
        <v>0.43208999999999997</v>
      </c>
      <c r="AR316" s="127" t="s">
        <v>149</v>
      </c>
      <c r="AT316" s="128" t="s">
        <v>72</v>
      </c>
      <c r="AU316" s="128" t="s">
        <v>78</v>
      </c>
      <c r="AY316" s="127" t="s">
        <v>142</v>
      </c>
      <c r="BK316" s="129">
        <f>SUM(BK317:BK326)</f>
        <v>0</v>
      </c>
    </row>
    <row r="317" spans="2:65" s="1" customFormat="1" ht="25.5" customHeight="1">
      <c r="B317" s="131"/>
      <c r="C317" s="132" t="s">
        <v>149</v>
      </c>
      <c r="D317" s="132" t="s">
        <v>144</v>
      </c>
      <c r="E317" s="133" t="s">
        <v>798</v>
      </c>
      <c r="F317" s="209" t="s">
        <v>799</v>
      </c>
      <c r="G317" s="209"/>
      <c r="H317" s="209"/>
      <c r="I317" s="209"/>
      <c r="J317" s="134" t="s">
        <v>279</v>
      </c>
      <c r="K317" s="135">
        <v>98</v>
      </c>
      <c r="L317" s="210"/>
      <c r="M317" s="210"/>
      <c r="N317" s="210">
        <f t="shared" ref="N317:N326" si="90">ROUND(L317*K317,2)</f>
        <v>0</v>
      </c>
      <c r="O317" s="210"/>
      <c r="P317" s="210"/>
      <c r="Q317" s="210"/>
      <c r="R317" s="136"/>
      <c r="T317" s="137" t="s">
        <v>5</v>
      </c>
      <c r="U317" s="40" t="s">
        <v>40</v>
      </c>
      <c r="V317" s="138">
        <v>4.7E-2</v>
      </c>
      <c r="W317" s="138">
        <f t="shared" ref="W317:W326" si="91">V317*K317</f>
        <v>4.6059999999999999</v>
      </c>
      <c r="X317" s="138">
        <v>0</v>
      </c>
      <c r="Y317" s="138">
        <f t="shared" ref="Y317:Y326" si="92">X317*K317</f>
        <v>0</v>
      </c>
      <c r="Z317" s="138">
        <v>9.0000000000000006E-5</v>
      </c>
      <c r="AA317" s="139">
        <f t="shared" ref="AA317:AA326" si="93">Z317*K317</f>
        <v>8.8199999999999997E-3</v>
      </c>
      <c r="AR317" s="18" t="s">
        <v>602</v>
      </c>
      <c r="AT317" s="18" t="s">
        <v>144</v>
      </c>
      <c r="AU317" s="18" t="s">
        <v>149</v>
      </c>
      <c r="AY317" s="18" t="s">
        <v>142</v>
      </c>
      <c r="BE317" s="140">
        <f t="shared" ref="BE317:BE326" si="94">IF(U317="základná",N317,0)</f>
        <v>0</v>
      </c>
      <c r="BF317" s="140">
        <f t="shared" ref="BF317:BF326" si="95">IF(U317="znížená",N317,0)</f>
        <v>0</v>
      </c>
      <c r="BG317" s="140">
        <f t="shared" ref="BG317:BG326" si="96">IF(U317="zákl. prenesená",N317,0)</f>
        <v>0</v>
      </c>
      <c r="BH317" s="140">
        <f t="shared" ref="BH317:BH326" si="97">IF(U317="zníž. prenesená",N317,0)</f>
        <v>0</v>
      </c>
      <c r="BI317" s="140">
        <f t="shared" ref="BI317:BI326" si="98">IF(U317="nulová",N317,0)</f>
        <v>0</v>
      </c>
      <c r="BJ317" s="18" t="s">
        <v>149</v>
      </c>
      <c r="BK317" s="140">
        <f t="shared" ref="BK317:BK326" si="99">ROUND(L317*K317,2)</f>
        <v>0</v>
      </c>
      <c r="BL317" s="18" t="s">
        <v>602</v>
      </c>
      <c r="BM317" s="18" t="s">
        <v>800</v>
      </c>
    </row>
    <row r="318" spans="2:65" s="1" customFormat="1" ht="38.25" customHeight="1">
      <c r="B318" s="131"/>
      <c r="C318" s="132" t="s">
        <v>801</v>
      </c>
      <c r="D318" s="132" t="s">
        <v>144</v>
      </c>
      <c r="E318" s="133" t="s">
        <v>802</v>
      </c>
      <c r="F318" s="209" t="s">
        <v>803</v>
      </c>
      <c r="G318" s="209"/>
      <c r="H318" s="209"/>
      <c r="I318" s="209"/>
      <c r="J318" s="134" t="s">
        <v>262</v>
      </c>
      <c r="K318" s="135">
        <v>95.8</v>
      </c>
      <c r="L318" s="210"/>
      <c r="M318" s="210"/>
      <c r="N318" s="210">
        <f t="shared" si="90"/>
        <v>0</v>
      </c>
      <c r="O318" s="210"/>
      <c r="P318" s="210"/>
      <c r="Q318" s="210"/>
      <c r="R318" s="136"/>
      <c r="T318" s="137" t="s">
        <v>5</v>
      </c>
      <c r="U318" s="40" t="s">
        <v>40</v>
      </c>
      <c r="V318" s="138">
        <v>5.6000000000000001E-2</v>
      </c>
      <c r="W318" s="138">
        <f t="shared" si="91"/>
        <v>5.3647999999999998</v>
      </c>
      <c r="X318" s="138">
        <v>0</v>
      </c>
      <c r="Y318" s="138">
        <f t="shared" si="92"/>
        <v>0</v>
      </c>
      <c r="Z318" s="138">
        <v>3.3E-3</v>
      </c>
      <c r="AA318" s="139">
        <f t="shared" si="93"/>
        <v>0.31613999999999998</v>
      </c>
      <c r="AR318" s="18" t="s">
        <v>602</v>
      </c>
      <c r="AT318" s="18" t="s">
        <v>144</v>
      </c>
      <c r="AU318" s="18" t="s">
        <v>149</v>
      </c>
      <c r="AY318" s="18" t="s">
        <v>142</v>
      </c>
      <c r="BE318" s="140">
        <f t="shared" si="94"/>
        <v>0</v>
      </c>
      <c r="BF318" s="140">
        <f t="shared" si="95"/>
        <v>0</v>
      </c>
      <c r="BG318" s="140">
        <f t="shared" si="96"/>
        <v>0</v>
      </c>
      <c r="BH318" s="140">
        <f t="shared" si="97"/>
        <v>0</v>
      </c>
      <c r="BI318" s="140">
        <f t="shared" si="98"/>
        <v>0</v>
      </c>
      <c r="BJ318" s="18" t="s">
        <v>149</v>
      </c>
      <c r="BK318" s="140">
        <f t="shared" si="99"/>
        <v>0</v>
      </c>
      <c r="BL318" s="18" t="s">
        <v>602</v>
      </c>
      <c r="BM318" s="18" t="s">
        <v>804</v>
      </c>
    </row>
    <row r="319" spans="2:65" s="1" customFormat="1" ht="25.5" customHeight="1">
      <c r="B319" s="131"/>
      <c r="C319" s="132" t="s">
        <v>148</v>
      </c>
      <c r="D319" s="132" t="s">
        <v>144</v>
      </c>
      <c r="E319" s="133" t="s">
        <v>805</v>
      </c>
      <c r="F319" s="209" t="s">
        <v>806</v>
      </c>
      <c r="G319" s="209"/>
      <c r="H319" s="209"/>
      <c r="I319" s="209"/>
      <c r="J319" s="134" t="s">
        <v>279</v>
      </c>
      <c r="K319" s="135">
        <v>6</v>
      </c>
      <c r="L319" s="210"/>
      <c r="M319" s="210"/>
      <c r="N319" s="210">
        <f t="shared" si="90"/>
        <v>0</v>
      </c>
      <c r="O319" s="210"/>
      <c r="P319" s="210"/>
      <c r="Q319" s="210"/>
      <c r="R319" s="136"/>
      <c r="T319" s="137" t="s">
        <v>5</v>
      </c>
      <c r="U319" s="40" t="s">
        <v>40</v>
      </c>
      <c r="V319" s="138">
        <v>7.4999999999999997E-2</v>
      </c>
      <c r="W319" s="138">
        <f t="shared" si="91"/>
        <v>0.44999999999999996</v>
      </c>
      <c r="X319" s="138">
        <v>0</v>
      </c>
      <c r="Y319" s="138">
        <f t="shared" si="92"/>
        <v>0</v>
      </c>
      <c r="Z319" s="138">
        <v>1.1000000000000001E-3</v>
      </c>
      <c r="AA319" s="139">
        <f t="shared" si="93"/>
        <v>6.6E-3</v>
      </c>
      <c r="AR319" s="18" t="s">
        <v>602</v>
      </c>
      <c r="AT319" s="18" t="s">
        <v>144</v>
      </c>
      <c r="AU319" s="18" t="s">
        <v>149</v>
      </c>
      <c r="AY319" s="18" t="s">
        <v>142</v>
      </c>
      <c r="BE319" s="140">
        <f t="shared" si="94"/>
        <v>0</v>
      </c>
      <c r="BF319" s="140">
        <f t="shared" si="95"/>
        <v>0</v>
      </c>
      <c r="BG319" s="140">
        <f t="shared" si="96"/>
        <v>0</v>
      </c>
      <c r="BH319" s="140">
        <f t="shared" si="97"/>
        <v>0</v>
      </c>
      <c r="BI319" s="140">
        <f t="shared" si="98"/>
        <v>0</v>
      </c>
      <c r="BJ319" s="18" t="s">
        <v>149</v>
      </c>
      <c r="BK319" s="140">
        <f t="shared" si="99"/>
        <v>0</v>
      </c>
      <c r="BL319" s="18" t="s">
        <v>602</v>
      </c>
      <c r="BM319" s="18" t="s">
        <v>807</v>
      </c>
    </row>
    <row r="320" spans="2:65" s="1" customFormat="1" ht="25.5" customHeight="1">
      <c r="B320" s="131"/>
      <c r="C320" s="132" t="s">
        <v>808</v>
      </c>
      <c r="D320" s="132" t="s">
        <v>144</v>
      </c>
      <c r="E320" s="133" t="s">
        <v>809</v>
      </c>
      <c r="F320" s="209" t="s">
        <v>810</v>
      </c>
      <c r="G320" s="209"/>
      <c r="H320" s="209"/>
      <c r="I320" s="209"/>
      <c r="J320" s="134" t="s">
        <v>262</v>
      </c>
      <c r="K320" s="135">
        <v>27.4</v>
      </c>
      <c r="L320" s="210"/>
      <c r="M320" s="210"/>
      <c r="N320" s="210">
        <f t="shared" si="90"/>
        <v>0</v>
      </c>
      <c r="O320" s="210"/>
      <c r="P320" s="210"/>
      <c r="Q320" s="210"/>
      <c r="R320" s="136"/>
      <c r="T320" s="137" t="s">
        <v>5</v>
      </c>
      <c r="U320" s="40" t="s">
        <v>40</v>
      </c>
      <c r="V320" s="138">
        <v>0.45800000000000002</v>
      </c>
      <c r="W320" s="138">
        <f t="shared" si="91"/>
        <v>12.549199999999999</v>
      </c>
      <c r="X320" s="138">
        <v>3.2000000000000003E-4</v>
      </c>
      <c r="Y320" s="138">
        <f t="shared" si="92"/>
        <v>8.7679999999999998E-3</v>
      </c>
      <c r="Z320" s="138">
        <v>0</v>
      </c>
      <c r="AA320" s="139">
        <f t="shared" si="93"/>
        <v>0</v>
      </c>
      <c r="AR320" s="18" t="s">
        <v>602</v>
      </c>
      <c r="AT320" s="18" t="s">
        <v>144</v>
      </c>
      <c r="AU320" s="18" t="s">
        <v>149</v>
      </c>
      <c r="AY320" s="18" t="s">
        <v>142</v>
      </c>
      <c r="BE320" s="140">
        <f t="shared" si="94"/>
        <v>0</v>
      </c>
      <c r="BF320" s="140">
        <f t="shared" si="95"/>
        <v>0</v>
      </c>
      <c r="BG320" s="140">
        <f t="shared" si="96"/>
        <v>0</v>
      </c>
      <c r="BH320" s="140">
        <f t="shared" si="97"/>
        <v>0</v>
      </c>
      <c r="BI320" s="140">
        <f t="shared" si="98"/>
        <v>0</v>
      </c>
      <c r="BJ320" s="18" t="s">
        <v>149</v>
      </c>
      <c r="BK320" s="140">
        <f t="shared" si="99"/>
        <v>0</v>
      </c>
      <c r="BL320" s="18" t="s">
        <v>602</v>
      </c>
      <c r="BM320" s="18" t="s">
        <v>811</v>
      </c>
    </row>
    <row r="321" spans="2:65" s="1" customFormat="1" ht="25.5" customHeight="1">
      <c r="B321" s="131"/>
      <c r="C321" s="132" t="s">
        <v>812</v>
      </c>
      <c r="D321" s="132" t="s">
        <v>144</v>
      </c>
      <c r="E321" s="133" t="s">
        <v>813</v>
      </c>
      <c r="F321" s="209" t="s">
        <v>814</v>
      </c>
      <c r="G321" s="209"/>
      <c r="H321" s="209"/>
      <c r="I321" s="209"/>
      <c r="J321" s="134" t="s">
        <v>262</v>
      </c>
      <c r="K321" s="135">
        <v>23.8</v>
      </c>
      <c r="L321" s="210"/>
      <c r="M321" s="210"/>
      <c r="N321" s="210">
        <f t="shared" si="90"/>
        <v>0</v>
      </c>
      <c r="O321" s="210"/>
      <c r="P321" s="210"/>
      <c r="Q321" s="210"/>
      <c r="R321" s="136"/>
      <c r="T321" s="137" t="s">
        <v>5</v>
      </c>
      <c r="U321" s="40" t="s">
        <v>40</v>
      </c>
      <c r="V321" s="138">
        <v>7.4999999999999997E-2</v>
      </c>
      <c r="W321" s="138">
        <f t="shared" si="91"/>
        <v>1.7849999999999999</v>
      </c>
      <c r="X321" s="138">
        <v>0</v>
      </c>
      <c r="Y321" s="138">
        <f t="shared" si="92"/>
        <v>0</v>
      </c>
      <c r="Z321" s="138">
        <v>1.3500000000000001E-3</v>
      </c>
      <c r="AA321" s="139">
        <f t="shared" si="93"/>
        <v>3.2130000000000006E-2</v>
      </c>
      <c r="AR321" s="18" t="s">
        <v>602</v>
      </c>
      <c r="AT321" s="18" t="s">
        <v>144</v>
      </c>
      <c r="AU321" s="18" t="s">
        <v>149</v>
      </c>
      <c r="AY321" s="18" t="s">
        <v>142</v>
      </c>
      <c r="BE321" s="140">
        <f t="shared" si="94"/>
        <v>0</v>
      </c>
      <c r="BF321" s="140">
        <f t="shared" si="95"/>
        <v>0</v>
      </c>
      <c r="BG321" s="140">
        <f t="shared" si="96"/>
        <v>0</v>
      </c>
      <c r="BH321" s="140">
        <f t="shared" si="97"/>
        <v>0</v>
      </c>
      <c r="BI321" s="140">
        <f t="shared" si="98"/>
        <v>0</v>
      </c>
      <c r="BJ321" s="18" t="s">
        <v>149</v>
      </c>
      <c r="BK321" s="140">
        <f t="shared" si="99"/>
        <v>0</v>
      </c>
      <c r="BL321" s="18" t="s">
        <v>602</v>
      </c>
      <c r="BM321" s="18" t="s">
        <v>815</v>
      </c>
    </row>
    <row r="322" spans="2:65" s="1" customFormat="1" ht="25.5" customHeight="1">
      <c r="B322" s="131"/>
      <c r="C322" s="132" t="s">
        <v>816</v>
      </c>
      <c r="D322" s="132" t="s">
        <v>144</v>
      </c>
      <c r="E322" s="133" t="s">
        <v>817</v>
      </c>
      <c r="F322" s="209" t="s">
        <v>818</v>
      </c>
      <c r="G322" s="209"/>
      <c r="H322" s="209"/>
      <c r="I322" s="209"/>
      <c r="J322" s="134" t="s">
        <v>262</v>
      </c>
      <c r="K322" s="135">
        <v>24</v>
      </c>
      <c r="L322" s="210"/>
      <c r="M322" s="210"/>
      <c r="N322" s="210">
        <f t="shared" si="90"/>
        <v>0</v>
      </c>
      <c r="O322" s="210"/>
      <c r="P322" s="210"/>
      <c r="Q322" s="210"/>
      <c r="R322" s="136"/>
      <c r="T322" s="137" t="s">
        <v>5</v>
      </c>
      <c r="U322" s="40" t="s">
        <v>40</v>
      </c>
      <c r="V322" s="138">
        <v>5.6000000000000001E-2</v>
      </c>
      <c r="W322" s="138">
        <f t="shared" si="91"/>
        <v>1.3440000000000001</v>
      </c>
      <c r="X322" s="138">
        <v>0</v>
      </c>
      <c r="Y322" s="138">
        <f t="shared" si="92"/>
        <v>0</v>
      </c>
      <c r="Z322" s="138">
        <v>2.8500000000000001E-3</v>
      </c>
      <c r="AA322" s="139">
        <f t="shared" si="93"/>
        <v>6.8400000000000002E-2</v>
      </c>
      <c r="AR322" s="18" t="s">
        <v>602</v>
      </c>
      <c r="AT322" s="18" t="s">
        <v>144</v>
      </c>
      <c r="AU322" s="18" t="s">
        <v>149</v>
      </c>
      <c r="AY322" s="18" t="s">
        <v>142</v>
      </c>
      <c r="BE322" s="140">
        <f t="shared" si="94"/>
        <v>0</v>
      </c>
      <c r="BF322" s="140">
        <f t="shared" si="95"/>
        <v>0</v>
      </c>
      <c r="BG322" s="140">
        <f t="shared" si="96"/>
        <v>0</v>
      </c>
      <c r="BH322" s="140">
        <f t="shared" si="97"/>
        <v>0</v>
      </c>
      <c r="BI322" s="140">
        <f t="shared" si="98"/>
        <v>0</v>
      </c>
      <c r="BJ322" s="18" t="s">
        <v>149</v>
      </c>
      <c r="BK322" s="140">
        <f t="shared" si="99"/>
        <v>0</v>
      </c>
      <c r="BL322" s="18" t="s">
        <v>602</v>
      </c>
      <c r="BM322" s="18" t="s">
        <v>819</v>
      </c>
    </row>
    <row r="323" spans="2:65" s="1" customFormat="1" ht="25.5" customHeight="1">
      <c r="B323" s="131"/>
      <c r="C323" s="132" t="s">
        <v>820</v>
      </c>
      <c r="D323" s="132" t="s">
        <v>144</v>
      </c>
      <c r="E323" s="133" t="s">
        <v>821</v>
      </c>
      <c r="F323" s="209" t="s">
        <v>822</v>
      </c>
      <c r="G323" s="209"/>
      <c r="H323" s="209"/>
      <c r="I323" s="209"/>
      <c r="J323" s="134" t="s">
        <v>262</v>
      </c>
      <c r="K323" s="135">
        <v>112</v>
      </c>
      <c r="L323" s="210"/>
      <c r="M323" s="210"/>
      <c r="N323" s="210">
        <f t="shared" si="90"/>
        <v>0</v>
      </c>
      <c r="O323" s="210"/>
      <c r="P323" s="210"/>
      <c r="Q323" s="210"/>
      <c r="R323" s="136"/>
      <c r="T323" s="137" t="s">
        <v>5</v>
      </c>
      <c r="U323" s="40" t="s">
        <v>40</v>
      </c>
      <c r="V323" s="138">
        <v>0.89600000000000002</v>
      </c>
      <c r="W323" s="138">
        <f t="shared" si="91"/>
        <v>100.352</v>
      </c>
      <c r="X323" s="138">
        <v>2.8700000000000002E-3</v>
      </c>
      <c r="Y323" s="138">
        <f t="shared" si="92"/>
        <v>0.32144</v>
      </c>
      <c r="Z323" s="138">
        <v>0</v>
      </c>
      <c r="AA323" s="139">
        <f t="shared" si="93"/>
        <v>0</v>
      </c>
      <c r="AR323" s="18" t="s">
        <v>602</v>
      </c>
      <c r="AT323" s="18" t="s">
        <v>144</v>
      </c>
      <c r="AU323" s="18" t="s">
        <v>149</v>
      </c>
      <c r="AY323" s="18" t="s">
        <v>142</v>
      </c>
      <c r="BE323" s="140">
        <f t="shared" si="94"/>
        <v>0</v>
      </c>
      <c r="BF323" s="140">
        <f t="shared" si="95"/>
        <v>0</v>
      </c>
      <c r="BG323" s="140">
        <f t="shared" si="96"/>
        <v>0</v>
      </c>
      <c r="BH323" s="140">
        <f t="shared" si="97"/>
        <v>0</v>
      </c>
      <c r="BI323" s="140">
        <f t="shared" si="98"/>
        <v>0</v>
      </c>
      <c r="BJ323" s="18" t="s">
        <v>149</v>
      </c>
      <c r="BK323" s="140">
        <f t="shared" si="99"/>
        <v>0</v>
      </c>
      <c r="BL323" s="18" t="s">
        <v>602</v>
      </c>
      <c r="BM323" s="18" t="s">
        <v>823</v>
      </c>
    </row>
    <row r="324" spans="2:65" s="1" customFormat="1" ht="25.5" customHeight="1">
      <c r="B324" s="131"/>
      <c r="C324" s="132" t="s">
        <v>824</v>
      </c>
      <c r="D324" s="132" t="s">
        <v>144</v>
      </c>
      <c r="E324" s="133" t="s">
        <v>825</v>
      </c>
      <c r="F324" s="209" t="s">
        <v>826</v>
      </c>
      <c r="G324" s="209"/>
      <c r="H324" s="209"/>
      <c r="I324" s="209"/>
      <c r="J324" s="134" t="s">
        <v>262</v>
      </c>
      <c r="K324" s="135">
        <v>32</v>
      </c>
      <c r="L324" s="210"/>
      <c r="M324" s="210"/>
      <c r="N324" s="210">
        <f t="shared" si="90"/>
        <v>0</v>
      </c>
      <c r="O324" s="210"/>
      <c r="P324" s="210"/>
      <c r="Q324" s="210"/>
      <c r="R324" s="136"/>
      <c r="T324" s="137" t="s">
        <v>5</v>
      </c>
      <c r="U324" s="40" t="s">
        <v>40</v>
      </c>
      <c r="V324" s="138">
        <v>0.64859</v>
      </c>
      <c r="W324" s="138">
        <f t="shared" si="91"/>
        <v>20.75488</v>
      </c>
      <c r="X324" s="138">
        <v>1.1900000000000001E-3</v>
      </c>
      <c r="Y324" s="138">
        <f t="shared" si="92"/>
        <v>3.8080000000000003E-2</v>
      </c>
      <c r="Z324" s="138">
        <v>0</v>
      </c>
      <c r="AA324" s="139">
        <f t="shared" si="93"/>
        <v>0</v>
      </c>
      <c r="AR324" s="18" t="s">
        <v>602</v>
      </c>
      <c r="AT324" s="18" t="s">
        <v>144</v>
      </c>
      <c r="AU324" s="18" t="s">
        <v>149</v>
      </c>
      <c r="AY324" s="18" t="s">
        <v>142</v>
      </c>
      <c r="BE324" s="140">
        <f t="shared" si="94"/>
        <v>0</v>
      </c>
      <c r="BF324" s="140">
        <f t="shared" si="95"/>
        <v>0</v>
      </c>
      <c r="BG324" s="140">
        <f t="shared" si="96"/>
        <v>0</v>
      </c>
      <c r="BH324" s="140">
        <f t="shared" si="97"/>
        <v>0</v>
      </c>
      <c r="BI324" s="140">
        <f t="shared" si="98"/>
        <v>0</v>
      </c>
      <c r="BJ324" s="18" t="s">
        <v>149</v>
      </c>
      <c r="BK324" s="140">
        <f t="shared" si="99"/>
        <v>0</v>
      </c>
      <c r="BL324" s="18" t="s">
        <v>602</v>
      </c>
      <c r="BM324" s="18" t="s">
        <v>827</v>
      </c>
    </row>
    <row r="325" spans="2:65" s="1" customFormat="1" ht="16.5" customHeight="1">
      <c r="B325" s="131"/>
      <c r="C325" s="132" t="s">
        <v>828</v>
      </c>
      <c r="D325" s="132" t="s">
        <v>144</v>
      </c>
      <c r="E325" s="133" t="s">
        <v>829</v>
      </c>
      <c r="F325" s="209" t="s">
        <v>830</v>
      </c>
      <c r="G325" s="209"/>
      <c r="H325" s="209"/>
      <c r="I325" s="209"/>
      <c r="J325" s="134" t="s">
        <v>279</v>
      </c>
      <c r="K325" s="135">
        <v>8</v>
      </c>
      <c r="L325" s="210"/>
      <c r="M325" s="210"/>
      <c r="N325" s="210">
        <f t="shared" si="90"/>
        <v>0</v>
      </c>
      <c r="O325" s="210"/>
      <c r="P325" s="210"/>
      <c r="Q325" s="210"/>
      <c r="R325" s="136"/>
      <c r="T325" s="137" t="s">
        <v>5</v>
      </c>
      <c r="U325" s="40" t="s">
        <v>40</v>
      </c>
      <c r="V325" s="138">
        <v>0.14105999999999999</v>
      </c>
      <c r="W325" s="138">
        <f t="shared" si="91"/>
        <v>1.1284799999999999</v>
      </c>
      <c r="X325" s="138">
        <v>4.6999999999999999E-4</v>
      </c>
      <c r="Y325" s="138">
        <f t="shared" si="92"/>
        <v>3.7599999999999999E-3</v>
      </c>
      <c r="Z325" s="138">
        <v>0</v>
      </c>
      <c r="AA325" s="139">
        <f t="shared" si="93"/>
        <v>0</v>
      </c>
      <c r="AR325" s="18" t="s">
        <v>602</v>
      </c>
      <c r="AT325" s="18" t="s">
        <v>144</v>
      </c>
      <c r="AU325" s="18" t="s">
        <v>149</v>
      </c>
      <c r="AY325" s="18" t="s">
        <v>142</v>
      </c>
      <c r="BE325" s="140">
        <f t="shared" si="94"/>
        <v>0</v>
      </c>
      <c r="BF325" s="140">
        <f t="shared" si="95"/>
        <v>0</v>
      </c>
      <c r="BG325" s="140">
        <f t="shared" si="96"/>
        <v>0</v>
      </c>
      <c r="BH325" s="140">
        <f t="shared" si="97"/>
        <v>0</v>
      </c>
      <c r="BI325" s="140">
        <f t="shared" si="98"/>
        <v>0</v>
      </c>
      <c r="BJ325" s="18" t="s">
        <v>149</v>
      </c>
      <c r="BK325" s="140">
        <f t="shared" si="99"/>
        <v>0</v>
      </c>
      <c r="BL325" s="18" t="s">
        <v>602</v>
      </c>
      <c r="BM325" s="18" t="s">
        <v>831</v>
      </c>
    </row>
    <row r="326" spans="2:65" s="1" customFormat="1" ht="25.5" customHeight="1">
      <c r="B326" s="131"/>
      <c r="C326" s="132" t="s">
        <v>832</v>
      </c>
      <c r="D326" s="132" t="s">
        <v>144</v>
      </c>
      <c r="E326" s="133" t="s">
        <v>833</v>
      </c>
      <c r="F326" s="209" t="s">
        <v>834</v>
      </c>
      <c r="G326" s="209"/>
      <c r="H326" s="209"/>
      <c r="I326" s="209"/>
      <c r="J326" s="134" t="s">
        <v>679</v>
      </c>
      <c r="K326" s="135">
        <v>48.715000000000003</v>
      </c>
      <c r="L326" s="210"/>
      <c r="M326" s="210"/>
      <c r="N326" s="210">
        <f t="shared" si="90"/>
        <v>0</v>
      </c>
      <c r="O326" s="210"/>
      <c r="P326" s="210"/>
      <c r="Q326" s="210"/>
      <c r="R326" s="136"/>
      <c r="T326" s="137" t="s">
        <v>5</v>
      </c>
      <c r="U326" s="40" t="s">
        <v>40</v>
      </c>
      <c r="V326" s="138">
        <v>0</v>
      </c>
      <c r="W326" s="138">
        <f t="shared" si="91"/>
        <v>0</v>
      </c>
      <c r="X326" s="138">
        <v>0</v>
      </c>
      <c r="Y326" s="138">
        <f t="shared" si="92"/>
        <v>0</v>
      </c>
      <c r="Z326" s="138">
        <v>0</v>
      </c>
      <c r="AA326" s="139">
        <f t="shared" si="93"/>
        <v>0</v>
      </c>
      <c r="AR326" s="18" t="s">
        <v>602</v>
      </c>
      <c r="AT326" s="18" t="s">
        <v>144</v>
      </c>
      <c r="AU326" s="18" t="s">
        <v>149</v>
      </c>
      <c r="AY326" s="18" t="s">
        <v>142</v>
      </c>
      <c r="BE326" s="140">
        <f t="shared" si="94"/>
        <v>0</v>
      </c>
      <c r="BF326" s="140">
        <f t="shared" si="95"/>
        <v>0</v>
      </c>
      <c r="BG326" s="140">
        <f t="shared" si="96"/>
        <v>0</v>
      </c>
      <c r="BH326" s="140">
        <f t="shared" si="97"/>
        <v>0</v>
      </c>
      <c r="BI326" s="140">
        <f t="shared" si="98"/>
        <v>0</v>
      </c>
      <c r="BJ326" s="18" t="s">
        <v>149</v>
      </c>
      <c r="BK326" s="140">
        <f t="shared" si="99"/>
        <v>0</v>
      </c>
      <c r="BL326" s="18" t="s">
        <v>602</v>
      </c>
      <c r="BM326" s="18" t="s">
        <v>835</v>
      </c>
    </row>
    <row r="327" spans="2:65" s="9" customFormat="1" ht="29.9" customHeight="1">
      <c r="B327" s="120"/>
      <c r="C327" s="121"/>
      <c r="D327" s="130" t="s">
        <v>115</v>
      </c>
      <c r="E327" s="130"/>
      <c r="F327" s="130"/>
      <c r="G327" s="130"/>
      <c r="H327" s="130"/>
      <c r="I327" s="130"/>
      <c r="J327" s="130"/>
      <c r="K327" s="130"/>
      <c r="L327" s="130"/>
      <c r="M327" s="130"/>
      <c r="N327" s="215">
        <f>BK327</f>
        <v>0</v>
      </c>
      <c r="O327" s="216"/>
      <c r="P327" s="216"/>
      <c r="Q327" s="216"/>
      <c r="R327" s="123"/>
      <c r="T327" s="124"/>
      <c r="U327" s="121"/>
      <c r="V327" s="121"/>
      <c r="W327" s="125">
        <f>SUM(W328:W336)</f>
        <v>834.96249879999993</v>
      </c>
      <c r="X327" s="121"/>
      <c r="Y327" s="125">
        <f>SUM(Y328:Y336)</f>
        <v>27.800063600000005</v>
      </c>
      <c r="Z327" s="121"/>
      <c r="AA327" s="126">
        <f>SUM(AA328:AA336)</f>
        <v>24</v>
      </c>
      <c r="AR327" s="127" t="s">
        <v>149</v>
      </c>
      <c r="AT327" s="128" t="s">
        <v>72</v>
      </c>
      <c r="AU327" s="128" t="s">
        <v>78</v>
      </c>
      <c r="AY327" s="127" t="s">
        <v>142</v>
      </c>
      <c r="BK327" s="129">
        <f>SUM(BK328:BK336)</f>
        <v>0</v>
      </c>
    </row>
    <row r="328" spans="2:65" s="1" customFormat="1" ht="38.25" customHeight="1">
      <c r="B328" s="131"/>
      <c r="C328" s="132" t="s">
        <v>836</v>
      </c>
      <c r="D328" s="132" t="s">
        <v>144</v>
      </c>
      <c r="E328" s="133" t="s">
        <v>837</v>
      </c>
      <c r="F328" s="209" t="s">
        <v>838</v>
      </c>
      <c r="G328" s="209"/>
      <c r="H328" s="209"/>
      <c r="I328" s="209"/>
      <c r="J328" s="134" t="s">
        <v>217</v>
      </c>
      <c r="K328" s="135">
        <v>480</v>
      </c>
      <c r="L328" s="210"/>
      <c r="M328" s="210"/>
      <c r="N328" s="210">
        <f t="shared" ref="N328:N336" si="100">ROUND(L328*K328,2)</f>
        <v>0</v>
      </c>
      <c r="O328" s="210"/>
      <c r="P328" s="210"/>
      <c r="Q328" s="210"/>
      <c r="R328" s="136"/>
      <c r="T328" s="137" t="s">
        <v>5</v>
      </c>
      <c r="U328" s="40" t="s">
        <v>40</v>
      </c>
      <c r="V328" s="138">
        <v>0.218</v>
      </c>
      <c r="W328" s="138">
        <f t="shared" ref="W328:W336" si="101">V328*K328</f>
        <v>104.64</v>
      </c>
      <c r="X328" s="138">
        <v>0</v>
      </c>
      <c r="Y328" s="138">
        <f t="shared" ref="Y328:Y336" si="102">X328*K328</f>
        <v>0</v>
      </c>
      <c r="Z328" s="138">
        <v>0.05</v>
      </c>
      <c r="AA328" s="139">
        <f t="shared" ref="AA328:AA336" si="103">Z328*K328</f>
        <v>24</v>
      </c>
      <c r="AR328" s="18" t="s">
        <v>602</v>
      </c>
      <c r="AT328" s="18" t="s">
        <v>144</v>
      </c>
      <c r="AU328" s="18" t="s">
        <v>149</v>
      </c>
      <c r="AY328" s="18" t="s">
        <v>142</v>
      </c>
      <c r="BE328" s="140">
        <f t="shared" ref="BE328:BE336" si="104">IF(U328="základná",N328,0)</f>
        <v>0</v>
      </c>
      <c r="BF328" s="140">
        <f t="shared" ref="BF328:BF336" si="105">IF(U328="znížená",N328,0)</f>
        <v>0</v>
      </c>
      <c r="BG328" s="140">
        <f t="shared" ref="BG328:BG336" si="106">IF(U328="zákl. prenesená",N328,0)</f>
        <v>0</v>
      </c>
      <c r="BH328" s="140">
        <f t="shared" ref="BH328:BH336" si="107">IF(U328="zníž. prenesená",N328,0)</f>
        <v>0</v>
      </c>
      <c r="BI328" s="140">
        <f t="shared" ref="BI328:BI336" si="108">IF(U328="nulová",N328,0)</f>
        <v>0</v>
      </c>
      <c r="BJ328" s="18" t="s">
        <v>149</v>
      </c>
      <c r="BK328" s="140">
        <f t="shared" ref="BK328:BK336" si="109">ROUND(L328*K328,2)</f>
        <v>0</v>
      </c>
      <c r="BL328" s="18" t="s">
        <v>602</v>
      </c>
      <c r="BM328" s="18" t="s">
        <v>839</v>
      </c>
    </row>
    <row r="329" spans="2:65" s="1" customFormat="1" ht="25.5" customHeight="1">
      <c r="B329" s="131"/>
      <c r="C329" s="132" t="s">
        <v>840</v>
      </c>
      <c r="D329" s="132" t="s">
        <v>144</v>
      </c>
      <c r="E329" s="133" t="s">
        <v>841</v>
      </c>
      <c r="F329" s="209" t="s">
        <v>842</v>
      </c>
      <c r="G329" s="209"/>
      <c r="H329" s="209"/>
      <c r="I329" s="209"/>
      <c r="J329" s="134" t="s">
        <v>217</v>
      </c>
      <c r="K329" s="135">
        <v>620.01</v>
      </c>
      <c r="L329" s="210"/>
      <c r="M329" s="210"/>
      <c r="N329" s="210">
        <f t="shared" si="100"/>
        <v>0</v>
      </c>
      <c r="O329" s="210"/>
      <c r="P329" s="210"/>
      <c r="Q329" s="210"/>
      <c r="R329" s="136"/>
      <c r="T329" s="137" t="s">
        <v>5</v>
      </c>
      <c r="U329" s="40" t="s">
        <v>40</v>
      </c>
      <c r="V329" s="138">
        <v>0.79549999999999998</v>
      </c>
      <c r="W329" s="138">
        <f t="shared" si="101"/>
        <v>493.21795499999996</v>
      </c>
      <c r="X329" s="138">
        <v>4.215E-2</v>
      </c>
      <c r="Y329" s="138">
        <f t="shared" si="102"/>
        <v>26.133421500000001</v>
      </c>
      <c r="Z329" s="138">
        <v>0</v>
      </c>
      <c r="AA329" s="139">
        <f t="shared" si="103"/>
        <v>0</v>
      </c>
      <c r="AR329" s="18" t="s">
        <v>602</v>
      </c>
      <c r="AT329" s="18" t="s">
        <v>144</v>
      </c>
      <c r="AU329" s="18" t="s">
        <v>149</v>
      </c>
      <c r="AY329" s="18" t="s">
        <v>142</v>
      </c>
      <c r="BE329" s="140">
        <f t="shared" si="104"/>
        <v>0</v>
      </c>
      <c r="BF329" s="140">
        <f t="shared" si="105"/>
        <v>0</v>
      </c>
      <c r="BG329" s="140">
        <f t="shared" si="106"/>
        <v>0</v>
      </c>
      <c r="BH329" s="140">
        <f t="shared" si="107"/>
        <v>0</v>
      </c>
      <c r="BI329" s="140">
        <f t="shared" si="108"/>
        <v>0</v>
      </c>
      <c r="BJ329" s="18" t="s">
        <v>149</v>
      </c>
      <c r="BK329" s="140">
        <f t="shared" si="109"/>
        <v>0</v>
      </c>
      <c r="BL329" s="18" t="s">
        <v>602</v>
      </c>
      <c r="BM329" s="18" t="s">
        <v>843</v>
      </c>
    </row>
    <row r="330" spans="2:65" s="1" customFormat="1" ht="25.5" customHeight="1">
      <c r="B330" s="131"/>
      <c r="C330" s="132" t="s">
        <v>844</v>
      </c>
      <c r="D330" s="132" t="s">
        <v>144</v>
      </c>
      <c r="E330" s="133" t="s">
        <v>845</v>
      </c>
      <c r="F330" s="209" t="s">
        <v>846</v>
      </c>
      <c r="G330" s="209"/>
      <c r="H330" s="209"/>
      <c r="I330" s="209"/>
      <c r="J330" s="134" t="s">
        <v>262</v>
      </c>
      <c r="K330" s="135">
        <v>21</v>
      </c>
      <c r="L330" s="210"/>
      <c r="M330" s="210"/>
      <c r="N330" s="210">
        <f t="shared" si="100"/>
        <v>0</v>
      </c>
      <c r="O330" s="210"/>
      <c r="P330" s="210"/>
      <c r="Q330" s="210"/>
      <c r="R330" s="136"/>
      <c r="T330" s="137" t="s">
        <v>5</v>
      </c>
      <c r="U330" s="40" t="s">
        <v>40</v>
      </c>
      <c r="V330" s="138">
        <v>0.79200000000000004</v>
      </c>
      <c r="W330" s="138">
        <f t="shared" si="101"/>
        <v>16.632000000000001</v>
      </c>
      <c r="X330" s="138">
        <v>1.2030000000000001E-2</v>
      </c>
      <c r="Y330" s="138">
        <f t="shared" si="102"/>
        <v>0.25263000000000002</v>
      </c>
      <c r="Z330" s="138">
        <v>0</v>
      </c>
      <c r="AA330" s="139">
        <f t="shared" si="103"/>
        <v>0</v>
      </c>
      <c r="AR330" s="18" t="s">
        <v>602</v>
      </c>
      <c r="AT330" s="18" t="s">
        <v>144</v>
      </c>
      <c r="AU330" s="18" t="s">
        <v>149</v>
      </c>
      <c r="AY330" s="18" t="s">
        <v>142</v>
      </c>
      <c r="BE330" s="140">
        <f t="shared" si="104"/>
        <v>0</v>
      </c>
      <c r="BF330" s="140">
        <f t="shared" si="105"/>
        <v>0</v>
      </c>
      <c r="BG330" s="140">
        <f t="shared" si="106"/>
        <v>0</v>
      </c>
      <c r="BH330" s="140">
        <f t="shared" si="107"/>
        <v>0</v>
      </c>
      <c r="BI330" s="140">
        <f t="shared" si="108"/>
        <v>0</v>
      </c>
      <c r="BJ330" s="18" t="s">
        <v>149</v>
      </c>
      <c r="BK330" s="140">
        <f t="shared" si="109"/>
        <v>0</v>
      </c>
      <c r="BL330" s="18" t="s">
        <v>602</v>
      </c>
      <c r="BM330" s="18" t="s">
        <v>847</v>
      </c>
    </row>
    <row r="331" spans="2:65" s="1" customFormat="1" ht="25.5" customHeight="1">
      <c r="B331" s="131"/>
      <c r="C331" s="132" t="s">
        <v>848</v>
      </c>
      <c r="D331" s="132" t="s">
        <v>144</v>
      </c>
      <c r="E331" s="133" t="s">
        <v>849</v>
      </c>
      <c r="F331" s="209" t="s">
        <v>850</v>
      </c>
      <c r="G331" s="209"/>
      <c r="H331" s="209"/>
      <c r="I331" s="209"/>
      <c r="J331" s="134" t="s">
        <v>262</v>
      </c>
      <c r="K331" s="135">
        <v>73</v>
      </c>
      <c r="L331" s="210"/>
      <c r="M331" s="210"/>
      <c r="N331" s="210">
        <f t="shared" si="100"/>
        <v>0</v>
      </c>
      <c r="O331" s="210"/>
      <c r="P331" s="210"/>
      <c r="Q331" s="210"/>
      <c r="R331" s="136"/>
      <c r="T331" s="137" t="s">
        <v>5</v>
      </c>
      <c r="U331" s="40" t="s">
        <v>40</v>
      </c>
      <c r="V331" s="138">
        <v>0.77200000000000002</v>
      </c>
      <c r="W331" s="138">
        <f t="shared" si="101"/>
        <v>56.356000000000002</v>
      </c>
      <c r="X331" s="138">
        <v>1.2449999999999999E-2</v>
      </c>
      <c r="Y331" s="138">
        <f t="shared" si="102"/>
        <v>0.90884999999999994</v>
      </c>
      <c r="Z331" s="138">
        <v>0</v>
      </c>
      <c r="AA331" s="139">
        <f t="shared" si="103"/>
        <v>0</v>
      </c>
      <c r="AR331" s="18" t="s">
        <v>602</v>
      </c>
      <c r="AT331" s="18" t="s">
        <v>144</v>
      </c>
      <c r="AU331" s="18" t="s">
        <v>149</v>
      </c>
      <c r="AY331" s="18" t="s">
        <v>142</v>
      </c>
      <c r="BE331" s="140">
        <f t="shared" si="104"/>
        <v>0</v>
      </c>
      <c r="BF331" s="140">
        <f t="shared" si="105"/>
        <v>0</v>
      </c>
      <c r="BG331" s="140">
        <f t="shared" si="106"/>
        <v>0</v>
      </c>
      <c r="BH331" s="140">
        <f t="shared" si="107"/>
        <v>0</v>
      </c>
      <c r="BI331" s="140">
        <f t="shared" si="108"/>
        <v>0</v>
      </c>
      <c r="BJ331" s="18" t="s">
        <v>149</v>
      </c>
      <c r="BK331" s="140">
        <f t="shared" si="109"/>
        <v>0</v>
      </c>
      <c r="BL331" s="18" t="s">
        <v>602</v>
      </c>
      <c r="BM331" s="18" t="s">
        <v>851</v>
      </c>
    </row>
    <row r="332" spans="2:65" s="1" customFormat="1" ht="25.5" customHeight="1">
      <c r="B332" s="131"/>
      <c r="C332" s="132" t="s">
        <v>852</v>
      </c>
      <c r="D332" s="132" t="s">
        <v>144</v>
      </c>
      <c r="E332" s="133" t="s">
        <v>853</v>
      </c>
      <c r="F332" s="209" t="s">
        <v>854</v>
      </c>
      <c r="G332" s="209"/>
      <c r="H332" s="209"/>
      <c r="I332" s="209"/>
      <c r="J332" s="134" t="s">
        <v>262</v>
      </c>
      <c r="K332" s="135">
        <v>110</v>
      </c>
      <c r="L332" s="210"/>
      <c r="M332" s="210"/>
      <c r="N332" s="210">
        <f t="shared" si="100"/>
        <v>0</v>
      </c>
      <c r="O332" s="210"/>
      <c r="P332" s="210"/>
      <c r="Q332" s="210"/>
      <c r="R332" s="136"/>
      <c r="T332" s="137" t="s">
        <v>5</v>
      </c>
      <c r="U332" s="40" t="s">
        <v>40</v>
      </c>
      <c r="V332" s="138">
        <v>0.60004999999999997</v>
      </c>
      <c r="W332" s="138">
        <f t="shared" si="101"/>
        <v>66.005499999999998</v>
      </c>
      <c r="X332" s="138">
        <v>1.3999999999999999E-4</v>
      </c>
      <c r="Y332" s="138">
        <f t="shared" si="102"/>
        <v>1.5399999999999999E-2</v>
      </c>
      <c r="Z332" s="138">
        <v>0</v>
      </c>
      <c r="AA332" s="139">
        <f t="shared" si="103"/>
        <v>0</v>
      </c>
      <c r="AR332" s="18" t="s">
        <v>602</v>
      </c>
      <c r="AT332" s="18" t="s">
        <v>144</v>
      </c>
      <c r="AU332" s="18" t="s">
        <v>149</v>
      </c>
      <c r="AY332" s="18" t="s">
        <v>142</v>
      </c>
      <c r="BE332" s="140">
        <f t="shared" si="104"/>
        <v>0</v>
      </c>
      <c r="BF332" s="140">
        <f t="shared" si="105"/>
        <v>0</v>
      </c>
      <c r="BG332" s="140">
        <f t="shared" si="106"/>
        <v>0</v>
      </c>
      <c r="BH332" s="140">
        <f t="shared" si="107"/>
        <v>0</v>
      </c>
      <c r="BI332" s="140">
        <f t="shared" si="108"/>
        <v>0</v>
      </c>
      <c r="BJ332" s="18" t="s">
        <v>149</v>
      </c>
      <c r="BK332" s="140">
        <f t="shared" si="109"/>
        <v>0</v>
      </c>
      <c r="BL332" s="18" t="s">
        <v>602</v>
      </c>
      <c r="BM332" s="18" t="s">
        <v>855</v>
      </c>
    </row>
    <row r="333" spans="2:65" s="1" customFormat="1" ht="16.5" customHeight="1">
      <c r="B333" s="131"/>
      <c r="C333" s="132" t="s">
        <v>856</v>
      </c>
      <c r="D333" s="132" t="s">
        <v>144</v>
      </c>
      <c r="E333" s="133" t="s">
        <v>857</v>
      </c>
      <c r="F333" s="209" t="s">
        <v>858</v>
      </c>
      <c r="G333" s="209"/>
      <c r="H333" s="209"/>
      <c r="I333" s="209"/>
      <c r="J333" s="134" t="s">
        <v>262</v>
      </c>
      <c r="K333" s="135">
        <v>7</v>
      </c>
      <c r="L333" s="210"/>
      <c r="M333" s="210"/>
      <c r="N333" s="210">
        <f t="shared" si="100"/>
        <v>0</v>
      </c>
      <c r="O333" s="210"/>
      <c r="P333" s="210"/>
      <c r="Q333" s="210"/>
      <c r="R333" s="136"/>
      <c r="T333" s="137" t="s">
        <v>5</v>
      </c>
      <c r="U333" s="40" t="s">
        <v>40</v>
      </c>
      <c r="V333" s="138">
        <v>0.75390000000000001</v>
      </c>
      <c r="W333" s="138">
        <f t="shared" si="101"/>
        <v>5.2773000000000003</v>
      </c>
      <c r="X333" s="138">
        <v>2.1800000000000001E-3</v>
      </c>
      <c r="Y333" s="138">
        <f t="shared" si="102"/>
        <v>1.5260000000000001E-2</v>
      </c>
      <c r="Z333" s="138">
        <v>0</v>
      </c>
      <c r="AA333" s="139">
        <f t="shared" si="103"/>
        <v>0</v>
      </c>
      <c r="AR333" s="18" t="s">
        <v>602</v>
      </c>
      <c r="AT333" s="18" t="s">
        <v>144</v>
      </c>
      <c r="AU333" s="18" t="s">
        <v>149</v>
      </c>
      <c r="AY333" s="18" t="s">
        <v>142</v>
      </c>
      <c r="BE333" s="140">
        <f t="shared" si="104"/>
        <v>0</v>
      </c>
      <c r="BF333" s="140">
        <f t="shared" si="105"/>
        <v>0</v>
      </c>
      <c r="BG333" s="140">
        <f t="shared" si="106"/>
        <v>0</v>
      </c>
      <c r="BH333" s="140">
        <f t="shared" si="107"/>
        <v>0</v>
      </c>
      <c r="BI333" s="140">
        <f t="shared" si="108"/>
        <v>0</v>
      </c>
      <c r="BJ333" s="18" t="s">
        <v>149</v>
      </c>
      <c r="BK333" s="140">
        <f t="shared" si="109"/>
        <v>0</v>
      </c>
      <c r="BL333" s="18" t="s">
        <v>602</v>
      </c>
      <c r="BM333" s="18" t="s">
        <v>859</v>
      </c>
    </row>
    <row r="334" spans="2:65" s="1" customFormat="1" ht="25.5" customHeight="1">
      <c r="B334" s="131"/>
      <c r="C334" s="132" t="s">
        <v>860</v>
      </c>
      <c r="D334" s="132" t="s">
        <v>144</v>
      </c>
      <c r="E334" s="133" t="s">
        <v>861</v>
      </c>
      <c r="F334" s="209" t="s">
        <v>862</v>
      </c>
      <c r="G334" s="209"/>
      <c r="H334" s="209"/>
      <c r="I334" s="209"/>
      <c r="J334" s="134" t="s">
        <v>262</v>
      </c>
      <c r="K334" s="135">
        <v>110</v>
      </c>
      <c r="L334" s="210"/>
      <c r="M334" s="210"/>
      <c r="N334" s="210">
        <f t="shared" si="100"/>
        <v>0</v>
      </c>
      <c r="O334" s="210"/>
      <c r="P334" s="210"/>
      <c r="Q334" s="210"/>
      <c r="R334" s="136"/>
      <c r="T334" s="137" t="s">
        <v>5</v>
      </c>
      <c r="U334" s="40" t="s">
        <v>40</v>
      </c>
      <c r="V334" s="138">
        <v>0.25561</v>
      </c>
      <c r="W334" s="138">
        <f t="shared" si="101"/>
        <v>28.117100000000001</v>
      </c>
      <c r="X334" s="138">
        <v>3.13E-3</v>
      </c>
      <c r="Y334" s="138">
        <f t="shared" si="102"/>
        <v>0.34429999999999999</v>
      </c>
      <c r="Z334" s="138">
        <v>0</v>
      </c>
      <c r="AA334" s="139">
        <f t="shared" si="103"/>
        <v>0</v>
      </c>
      <c r="AR334" s="18" t="s">
        <v>602</v>
      </c>
      <c r="AT334" s="18" t="s">
        <v>144</v>
      </c>
      <c r="AU334" s="18" t="s">
        <v>149</v>
      </c>
      <c r="AY334" s="18" t="s">
        <v>142</v>
      </c>
      <c r="BE334" s="140">
        <f t="shared" si="104"/>
        <v>0</v>
      </c>
      <c r="BF334" s="140">
        <f t="shared" si="105"/>
        <v>0</v>
      </c>
      <c r="BG334" s="140">
        <f t="shared" si="106"/>
        <v>0</v>
      </c>
      <c r="BH334" s="140">
        <f t="shared" si="107"/>
        <v>0</v>
      </c>
      <c r="BI334" s="140">
        <f t="shared" si="108"/>
        <v>0</v>
      </c>
      <c r="BJ334" s="18" t="s">
        <v>149</v>
      </c>
      <c r="BK334" s="140">
        <f t="shared" si="109"/>
        <v>0</v>
      </c>
      <c r="BL334" s="18" t="s">
        <v>602</v>
      </c>
      <c r="BM334" s="18" t="s">
        <v>863</v>
      </c>
    </row>
    <row r="335" spans="2:65" s="1" customFormat="1" ht="25.5" customHeight="1">
      <c r="B335" s="131"/>
      <c r="C335" s="132" t="s">
        <v>864</v>
      </c>
      <c r="D335" s="132" t="s">
        <v>144</v>
      </c>
      <c r="E335" s="133" t="s">
        <v>865</v>
      </c>
      <c r="F335" s="209" t="s">
        <v>866</v>
      </c>
      <c r="G335" s="209"/>
      <c r="H335" s="209"/>
      <c r="I335" s="209"/>
      <c r="J335" s="134" t="s">
        <v>217</v>
      </c>
      <c r="K335" s="135">
        <v>620.01</v>
      </c>
      <c r="L335" s="210"/>
      <c r="M335" s="210"/>
      <c r="N335" s="210">
        <f t="shared" si="100"/>
        <v>0</v>
      </c>
      <c r="O335" s="210"/>
      <c r="P335" s="210"/>
      <c r="Q335" s="210"/>
      <c r="R335" s="136"/>
      <c r="T335" s="137" t="s">
        <v>5</v>
      </c>
      <c r="U335" s="40" t="s">
        <v>40</v>
      </c>
      <c r="V335" s="138">
        <v>0.10438</v>
      </c>
      <c r="W335" s="138">
        <f t="shared" si="101"/>
        <v>64.7166438</v>
      </c>
      <c r="X335" s="138">
        <v>2.1000000000000001E-4</v>
      </c>
      <c r="Y335" s="138">
        <f t="shared" si="102"/>
        <v>0.13020210000000002</v>
      </c>
      <c r="Z335" s="138">
        <v>0</v>
      </c>
      <c r="AA335" s="139">
        <f t="shared" si="103"/>
        <v>0</v>
      </c>
      <c r="AR335" s="18" t="s">
        <v>602</v>
      </c>
      <c r="AT335" s="18" t="s">
        <v>144</v>
      </c>
      <c r="AU335" s="18" t="s">
        <v>149</v>
      </c>
      <c r="AY335" s="18" t="s">
        <v>142</v>
      </c>
      <c r="BE335" s="140">
        <f t="shared" si="104"/>
        <v>0</v>
      </c>
      <c r="BF335" s="140">
        <f t="shared" si="105"/>
        <v>0</v>
      </c>
      <c r="BG335" s="140">
        <f t="shared" si="106"/>
        <v>0</v>
      </c>
      <c r="BH335" s="140">
        <f t="shared" si="107"/>
        <v>0</v>
      </c>
      <c r="BI335" s="140">
        <f t="shared" si="108"/>
        <v>0</v>
      </c>
      <c r="BJ335" s="18" t="s">
        <v>149</v>
      </c>
      <c r="BK335" s="140">
        <f t="shared" si="109"/>
        <v>0</v>
      </c>
      <c r="BL335" s="18" t="s">
        <v>602</v>
      </c>
      <c r="BM335" s="18" t="s">
        <v>867</v>
      </c>
    </row>
    <row r="336" spans="2:65" s="1" customFormat="1" ht="25.5" customHeight="1">
      <c r="B336" s="131"/>
      <c r="C336" s="132" t="s">
        <v>868</v>
      </c>
      <c r="D336" s="132" t="s">
        <v>144</v>
      </c>
      <c r="E336" s="133" t="s">
        <v>869</v>
      </c>
      <c r="F336" s="209" t="s">
        <v>870</v>
      </c>
      <c r="G336" s="209"/>
      <c r="H336" s="209"/>
      <c r="I336" s="209"/>
      <c r="J336" s="134" t="s">
        <v>679</v>
      </c>
      <c r="K336" s="135">
        <v>284.94499999999999</v>
      </c>
      <c r="L336" s="210"/>
      <c r="M336" s="210"/>
      <c r="N336" s="210">
        <f t="shared" si="100"/>
        <v>0</v>
      </c>
      <c r="O336" s="210"/>
      <c r="P336" s="210"/>
      <c r="Q336" s="210"/>
      <c r="R336" s="136"/>
      <c r="T336" s="137" t="s">
        <v>5</v>
      </c>
      <c r="U336" s="40" t="s">
        <v>40</v>
      </c>
      <c r="V336" s="138">
        <v>0</v>
      </c>
      <c r="W336" s="138">
        <f t="shared" si="101"/>
        <v>0</v>
      </c>
      <c r="X336" s="138">
        <v>0</v>
      </c>
      <c r="Y336" s="138">
        <f t="shared" si="102"/>
        <v>0</v>
      </c>
      <c r="Z336" s="138">
        <v>0</v>
      </c>
      <c r="AA336" s="139">
        <f t="shared" si="103"/>
        <v>0</v>
      </c>
      <c r="AR336" s="18" t="s">
        <v>602</v>
      </c>
      <c r="AT336" s="18" t="s">
        <v>144</v>
      </c>
      <c r="AU336" s="18" t="s">
        <v>149</v>
      </c>
      <c r="AY336" s="18" t="s">
        <v>142</v>
      </c>
      <c r="BE336" s="140">
        <f t="shared" si="104"/>
        <v>0</v>
      </c>
      <c r="BF336" s="140">
        <f t="shared" si="105"/>
        <v>0</v>
      </c>
      <c r="BG336" s="140">
        <f t="shared" si="106"/>
        <v>0</v>
      </c>
      <c r="BH336" s="140">
        <f t="shared" si="107"/>
        <v>0</v>
      </c>
      <c r="BI336" s="140">
        <f t="shared" si="108"/>
        <v>0</v>
      </c>
      <c r="BJ336" s="18" t="s">
        <v>149</v>
      </c>
      <c r="BK336" s="140">
        <f t="shared" si="109"/>
        <v>0</v>
      </c>
      <c r="BL336" s="18" t="s">
        <v>602</v>
      </c>
      <c r="BM336" s="18" t="s">
        <v>871</v>
      </c>
    </row>
    <row r="337" spans="2:65" s="9" customFormat="1" ht="29.9" customHeight="1">
      <c r="B337" s="120"/>
      <c r="C337" s="121"/>
      <c r="D337" s="130" t="s">
        <v>116</v>
      </c>
      <c r="E337" s="130"/>
      <c r="F337" s="130"/>
      <c r="G337" s="130"/>
      <c r="H337" s="130"/>
      <c r="I337" s="130"/>
      <c r="J337" s="130"/>
      <c r="K337" s="130"/>
      <c r="L337" s="130"/>
      <c r="M337" s="130"/>
      <c r="N337" s="215">
        <f>BK337</f>
        <v>0</v>
      </c>
      <c r="O337" s="216"/>
      <c r="P337" s="216"/>
      <c r="Q337" s="216"/>
      <c r="R337" s="123"/>
      <c r="T337" s="124"/>
      <c r="U337" s="121"/>
      <c r="V337" s="121"/>
      <c r="W337" s="125">
        <f>SUM(W338:W368)</f>
        <v>93.999849999999981</v>
      </c>
      <c r="X337" s="121"/>
      <c r="Y337" s="125">
        <f>SUM(Y338:Y368)</f>
        <v>0.99528400000000028</v>
      </c>
      <c r="Z337" s="121"/>
      <c r="AA337" s="126">
        <f>SUM(AA338:AA368)</f>
        <v>7.2000000000000008E-2</v>
      </c>
      <c r="AR337" s="127" t="s">
        <v>149</v>
      </c>
      <c r="AT337" s="128" t="s">
        <v>72</v>
      </c>
      <c r="AU337" s="128" t="s">
        <v>78</v>
      </c>
      <c r="AY337" s="127" t="s">
        <v>142</v>
      </c>
      <c r="BK337" s="129">
        <f>SUM(BK338:BK368)</f>
        <v>0</v>
      </c>
    </row>
    <row r="338" spans="2:65" s="1" customFormat="1" ht="16.5" customHeight="1">
      <c r="B338" s="131"/>
      <c r="C338" s="132" t="s">
        <v>872</v>
      </c>
      <c r="D338" s="132" t="s">
        <v>144</v>
      </c>
      <c r="E338" s="133" t="s">
        <v>873</v>
      </c>
      <c r="F338" s="209" t="s">
        <v>874</v>
      </c>
      <c r="G338" s="209"/>
      <c r="H338" s="209"/>
      <c r="I338" s="209"/>
      <c r="J338" s="134" t="s">
        <v>262</v>
      </c>
      <c r="K338" s="154">
        <v>109</v>
      </c>
      <c r="L338" s="210"/>
      <c r="M338" s="210"/>
      <c r="N338" s="210">
        <f t="shared" ref="N338:N368" si="110">ROUND(L338*K338,2)</f>
        <v>0</v>
      </c>
      <c r="O338" s="210"/>
      <c r="P338" s="210"/>
      <c r="Q338" s="210"/>
      <c r="R338" s="136"/>
      <c r="T338" s="137" t="s">
        <v>5</v>
      </c>
      <c r="U338" s="40" t="s">
        <v>40</v>
      </c>
      <c r="V338" s="138">
        <v>0.36459000000000003</v>
      </c>
      <c r="W338" s="138">
        <f t="shared" ref="W338:W368" si="111">V338*K338</f>
        <v>39.740310000000001</v>
      </c>
      <c r="X338" s="138">
        <v>1.8000000000000001E-4</v>
      </c>
      <c r="Y338" s="138">
        <f t="shared" ref="Y338:Y368" si="112">X338*K338</f>
        <v>1.9620000000000002E-2</v>
      </c>
      <c r="Z338" s="138">
        <v>0</v>
      </c>
      <c r="AA338" s="139">
        <f t="shared" ref="AA338:AA368" si="113">Z338*K338</f>
        <v>0</v>
      </c>
      <c r="AR338" s="18" t="s">
        <v>602</v>
      </c>
      <c r="AT338" s="18" t="s">
        <v>144</v>
      </c>
      <c r="AU338" s="18" t="s">
        <v>149</v>
      </c>
      <c r="AY338" s="18" t="s">
        <v>142</v>
      </c>
      <c r="BE338" s="140">
        <f t="shared" ref="BE338:BE368" si="114">IF(U338="základná",N338,0)</f>
        <v>0</v>
      </c>
      <c r="BF338" s="140">
        <f t="shared" ref="BF338:BF368" si="115">IF(U338="znížená",N338,0)</f>
        <v>0</v>
      </c>
      <c r="BG338" s="140">
        <f t="shared" ref="BG338:BG368" si="116">IF(U338="zákl. prenesená",N338,0)</f>
        <v>0</v>
      </c>
      <c r="BH338" s="140">
        <f t="shared" ref="BH338:BH368" si="117">IF(U338="zníž. prenesená",N338,0)</f>
        <v>0</v>
      </c>
      <c r="BI338" s="140">
        <f t="shared" ref="BI338:BI368" si="118">IF(U338="nulová",N338,0)</f>
        <v>0</v>
      </c>
      <c r="BJ338" s="18" t="s">
        <v>149</v>
      </c>
      <c r="BK338" s="140">
        <f t="shared" ref="BK338:BK368" si="119">ROUND(L338*K338,2)</f>
        <v>0</v>
      </c>
      <c r="BL338" s="18" t="s">
        <v>602</v>
      </c>
      <c r="BM338" s="18" t="s">
        <v>875</v>
      </c>
    </row>
    <row r="339" spans="2:65" s="1" customFormat="1" ht="25.5" customHeight="1">
      <c r="B339" s="131"/>
      <c r="C339" s="141" t="s">
        <v>876</v>
      </c>
      <c r="D339" s="141" t="s">
        <v>201</v>
      </c>
      <c r="E339" s="142" t="s">
        <v>877</v>
      </c>
      <c r="F339" s="211" t="s">
        <v>878</v>
      </c>
      <c r="G339" s="211"/>
      <c r="H339" s="211"/>
      <c r="I339" s="211"/>
      <c r="J339" s="143" t="s">
        <v>279</v>
      </c>
      <c r="K339" s="153">
        <v>2</v>
      </c>
      <c r="L339" s="212"/>
      <c r="M339" s="212"/>
      <c r="N339" s="212">
        <f t="shared" si="110"/>
        <v>0</v>
      </c>
      <c r="O339" s="210"/>
      <c r="P339" s="210"/>
      <c r="Q339" s="210"/>
      <c r="R339" s="136"/>
      <c r="T339" s="137" t="s">
        <v>5</v>
      </c>
      <c r="U339" s="40" t="s">
        <v>40</v>
      </c>
      <c r="V339" s="138">
        <v>0</v>
      </c>
      <c r="W339" s="138">
        <f t="shared" si="111"/>
        <v>0</v>
      </c>
      <c r="X339" s="138">
        <v>2.4E-2</v>
      </c>
      <c r="Y339" s="138">
        <f t="shared" si="112"/>
        <v>4.8000000000000001E-2</v>
      </c>
      <c r="Z339" s="138">
        <v>0</v>
      </c>
      <c r="AA339" s="139">
        <f t="shared" si="113"/>
        <v>0</v>
      </c>
      <c r="AR339" s="18" t="s">
        <v>662</v>
      </c>
      <c r="AT339" s="18" t="s">
        <v>201</v>
      </c>
      <c r="AU339" s="18" t="s">
        <v>149</v>
      </c>
      <c r="AY339" s="18" t="s">
        <v>142</v>
      </c>
      <c r="BE339" s="140">
        <f t="shared" si="114"/>
        <v>0</v>
      </c>
      <c r="BF339" s="140">
        <f t="shared" si="115"/>
        <v>0</v>
      </c>
      <c r="BG339" s="140">
        <f t="shared" si="116"/>
        <v>0</v>
      </c>
      <c r="BH339" s="140">
        <f t="shared" si="117"/>
        <v>0</v>
      </c>
      <c r="BI339" s="140">
        <f t="shared" si="118"/>
        <v>0</v>
      </c>
      <c r="BJ339" s="18" t="s">
        <v>149</v>
      </c>
      <c r="BK339" s="140">
        <f t="shared" si="119"/>
        <v>0</v>
      </c>
      <c r="BL339" s="18" t="s">
        <v>602</v>
      </c>
      <c r="BM339" s="18" t="s">
        <v>879</v>
      </c>
    </row>
    <row r="340" spans="2:65" s="1" customFormat="1" ht="25.5" customHeight="1">
      <c r="B340" s="131"/>
      <c r="C340" s="141" t="s">
        <v>880</v>
      </c>
      <c r="D340" s="141" t="s">
        <v>201</v>
      </c>
      <c r="E340" s="142" t="s">
        <v>881</v>
      </c>
      <c r="F340" s="211" t="s">
        <v>882</v>
      </c>
      <c r="G340" s="211"/>
      <c r="H340" s="211"/>
      <c r="I340" s="211"/>
      <c r="J340" s="143" t="s">
        <v>279</v>
      </c>
      <c r="K340" s="153">
        <v>1</v>
      </c>
      <c r="L340" s="212"/>
      <c r="M340" s="212"/>
      <c r="N340" s="212">
        <f t="shared" si="110"/>
        <v>0</v>
      </c>
      <c r="O340" s="210"/>
      <c r="P340" s="210"/>
      <c r="Q340" s="210"/>
      <c r="R340" s="136"/>
      <c r="T340" s="137" t="s">
        <v>5</v>
      </c>
      <c r="U340" s="40" t="s">
        <v>40</v>
      </c>
      <c r="V340" s="138">
        <v>0</v>
      </c>
      <c r="W340" s="138">
        <f t="shared" si="111"/>
        <v>0</v>
      </c>
      <c r="X340" s="138">
        <v>2.4E-2</v>
      </c>
      <c r="Y340" s="138">
        <f t="shared" si="112"/>
        <v>2.4E-2</v>
      </c>
      <c r="Z340" s="138">
        <v>0</v>
      </c>
      <c r="AA340" s="139">
        <f t="shared" si="113"/>
        <v>0</v>
      </c>
      <c r="AR340" s="18" t="s">
        <v>662</v>
      </c>
      <c r="AT340" s="18" t="s">
        <v>201</v>
      </c>
      <c r="AU340" s="18" t="s">
        <v>149</v>
      </c>
      <c r="AY340" s="18" t="s">
        <v>142</v>
      </c>
      <c r="BE340" s="140">
        <f t="shared" si="114"/>
        <v>0</v>
      </c>
      <c r="BF340" s="140">
        <f t="shared" si="115"/>
        <v>0</v>
      </c>
      <c r="BG340" s="140">
        <f t="shared" si="116"/>
        <v>0</v>
      </c>
      <c r="BH340" s="140">
        <f t="shared" si="117"/>
        <v>0</v>
      </c>
      <c r="BI340" s="140">
        <f t="shared" si="118"/>
        <v>0</v>
      </c>
      <c r="BJ340" s="18" t="s">
        <v>149</v>
      </c>
      <c r="BK340" s="140">
        <f t="shared" si="119"/>
        <v>0</v>
      </c>
      <c r="BL340" s="18" t="s">
        <v>602</v>
      </c>
      <c r="BM340" s="18" t="s">
        <v>883</v>
      </c>
    </row>
    <row r="341" spans="2:65" s="1" customFormat="1" ht="25.5" customHeight="1">
      <c r="B341" s="131"/>
      <c r="C341" s="141" t="s">
        <v>884</v>
      </c>
      <c r="D341" s="141" t="s">
        <v>201</v>
      </c>
      <c r="E341" s="142" t="s">
        <v>885</v>
      </c>
      <c r="F341" s="211" t="s">
        <v>886</v>
      </c>
      <c r="G341" s="211"/>
      <c r="H341" s="211"/>
      <c r="I341" s="211"/>
      <c r="J341" s="143" t="s">
        <v>279</v>
      </c>
      <c r="K341" s="153">
        <v>3</v>
      </c>
      <c r="L341" s="212"/>
      <c r="M341" s="212"/>
      <c r="N341" s="212">
        <f t="shared" si="110"/>
        <v>0</v>
      </c>
      <c r="O341" s="210"/>
      <c r="P341" s="210"/>
      <c r="Q341" s="210"/>
      <c r="R341" s="136"/>
      <c r="T341" s="137" t="s">
        <v>5</v>
      </c>
      <c r="U341" s="40" t="s">
        <v>40</v>
      </c>
      <c r="V341" s="138">
        <v>0</v>
      </c>
      <c r="W341" s="138">
        <f t="shared" si="111"/>
        <v>0</v>
      </c>
      <c r="X341" s="138">
        <v>2.4E-2</v>
      </c>
      <c r="Y341" s="138">
        <f t="shared" si="112"/>
        <v>7.2000000000000008E-2</v>
      </c>
      <c r="Z341" s="138">
        <v>0</v>
      </c>
      <c r="AA341" s="139">
        <f t="shared" si="113"/>
        <v>0</v>
      </c>
      <c r="AR341" s="18" t="s">
        <v>662</v>
      </c>
      <c r="AT341" s="18" t="s">
        <v>201</v>
      </c>
      <c r="AU341" s="18" t="s">
        <v>149</v>
      </c>
      <c r="AY341" s="18" t="s">
        <v>142</v>
      </c>
      <c r="BE341" s="140">
        <f t="shared" si="114"/>
        <v>0</v>
      </c>
      <c r="BF341" s="140">
        <f t="shared" si="115"/>
        <v>0</v>
      </c>
      <c r="BG341" s="140">
        <f t="shared" si="116"/>
        <v>0</v>
      </c>
      <c r="BH341" s="140">
        <f t="shared" si="117"/>
        <v>0</v>
      </c>
      <c r="BI341" s="140">
        <f t="shared" si="118"/>
        <v>0</v>
      </c>
      <c r="BJ341" s="18" t="s">
        <v>149</v>
      </c>
      <c r="BK341" s="140">
        <f t="shared" si="119"/>
        <v>0</v>
      </c>
      <c r="BL341" s="18" t="s">
        <v>602</v>
      </c>
      <c r="BM341" s="18" t="s">
        <v>887</v>
      </c>
    </row>
    <row r="342" spans="2:65" s="1" customFormat="1" ht="25.5" customHeight="1">
      <c r="B342" s="131"/>
      <c r="C342" s="141" t="s">
        <v>888</v>
      </c>
      <c r="D342" s="141" t="s">
        <v>201</v>
      </c>
      <c r="E342" s="142" t="s">
        <v>889</v>
      </c>
      <c r="F342" s="211" t="s">
        <v>890</v>
      </c>
      <c r="G342" s="211"/>
      <c r="H342" s="211"/>
      <c r="I342" s="211"/>
      <c r="J342" s="143" t="s">
        <v>279</v>
      </c>
      <c r="K342" s="153">
        <v>2</v>
      </c>
      <c r="L342" s="212"/>
      <c r="M342" s="212"/>
      <c r="N342" s="212">
        <f t="shared" si="110"/>
        <v>0</v>
      </c>
      <c r="O342" s="210"/>
      <c r="P342" s="210"/>
      <c r="Q342" s="210"/>
      <c r="R342" s="136"/>
      <c r="T342" s="137" t="s">
        <v>5</v>
      </c>
      <c r="U342" s="40" t="s">
        <v>40</v>
      </c>
      <c r="V342" s="138">
        <v>0</v>
      </c>
      <c r="W342" s="138">
        <f t="shared" si="111"/>
        <v>0</v>
      </c>
      <c r="X342" s="138">
        <v>2.4E-2</v>
      </c>
      <c r="Y342" s="138">
        <f t="shared" si="112"/>
        <v>4.8000000000000001E-2</v>
      </c>
      <c r="Z342" s="138">
        <v>0</v>
      </c>
      <c r="AA342" s="139">
        <f t="shared" si="113"/>
        <v>0</v>
      </c>
      <c r="AR342" s="18" t="s">
        <v>662</v>
      </c>
      <c r="AT342" s="18" t="s">
        <v>201</v>
      </c>
      <c r="AU342" s="18" t="s">
        <v>149</v>
      </c>
      <c r="AY342" s="18" t="s">
        <v>142</v>
      </c>
      <c r="BE342" s="140">
        <f t="shared" si="114"/>
        <v>0</v>
      </c>
      <c r="BF342" s="140">
        <f t="shared" si="115"/>
        <v>0</v>
      </c>
      <c r="BG342" s="140">
        <f t="shared" si="116"/>
        <v>0</v>
      </c>
      <c r="BH342" s="140">
        <f t="shared" si="117"/>
        <v>0</v>
      </c>
      <c r="BI342" s="140">
        <f t="shared" si="118"/>
        <v>0</v>
      </c>
      <c r="BJ342" s="18" t="s">
        <v>149</v>
      </c>
      <c r="BK342" s="140">
        <f t="shared" si="119"/>
        <v>0</v>
      </c>
      <c r="BL342" s="18" t="s">
        <v>602</v>
      </c>
      <c r="BM342" s="18" t="s">
        <v>891</v>
      </c>
    </row>
    <row r="343" spans="2:65" s="1" customFormat="1" ht="25.5" customHeight="1">
      <c r="B343" s="131"/>
      <c r="C343" s="141" t="s">
        <v>892</v>
      </c>
      <c r="D343" s="141" t="s">
        <v>201</v>
      </c>
      <c r="E343" s="142" t="s">
        <v>893</v>
      </c>
      <c r="F343" s="211" t="s">
        <v>894</v>
      </c>
      <c r="G343" s="211"/>
      <c r="H343" s="211"/>
      <c r="I343" s="211"/>
      <c r="J343" s="143" t="s">
        <v>279</v>
      </c>
      <c r="K343" s="153">
        <v>1</v>
      </c>
      <c r="L343" s="212"/>
      <c r="M343" s="212"/>
      <c r="N343" s="212">
        <f t="shared" si="110"/>
        <v>0</v>
      </c>
      <c r="O343" s="210"/>
      <c r="P343" s="210"/>
      <c r="Q343" s="210"/>
      <c r="R343" s="136"/>
      <c r="T343" s="137" t="s">
        <v>5</v>
      </c>
      <c r="U343" s="40" t="s">
        <v>40</v>
      </c>
      <c r="V343" s="138">
        <v>0</v>
      </c>
      <c r="W343" s="138">
        <f t="shared" si="111"/>
        <v>0</v>
      </c>
      <c r="X343" s="138">
        <v>2.4E-2</v>
      </c>
      <c r="Y343" s="138">
        <f t="shared" si="112"/>
        <v>2.4E-2</v>
      </c>
      <c r="Z343" s="138">
        <v>0</v>
      </c>
      <c r="AA343" s="139">
        <f t="shared" si="113"/>
        <v>0</v>
      </c>
      <c r="AR343" s="18" t="s">
        <v>662</v>
      </c>
      <c r="AT343" s="18" t="s">
        <v>201</v>
      </c>
      <c r="AU343" s="18" t="s">
        <v>149</v>
      </c>
      <c r="AY343" s="18" t="s">
        <v>142</v>
      </c>
      <c r="BE343" s="140">
        <f t="shared" si="114"/>
        <v>0</v>
      </c>
      <c r="BF343" s="140">
        <f t="shared" si="115"/>
        <v>0</v>
      </c>
      <c r="BG343" s="140">
        <f t="shared" si="116"/>
        <v>0</v>
      </c>
      <c r="BH343" s="140">
        <f t="shared" si="117"/>
        <v>0</v>
      </c>
      <c r="BI343" s="140">
        <f t="shared" si="118"/>
        <v>0</v>
      </c>
      <c r="BJ343" s="18" t="s">
        <v>149</v>
      </c>
      <c r="BK343" s="140">
        <f t="shared" si="119"/>
        <v>0</v>
      </c>
      <c r="BL343" s="18" t="s">
        <v>602</v>
      </c>
      <c r="BM343" s="18" t="s">
        <v>895</v>
      </c>
    </row>
    <row r="344" spans="2:65" s="1" customFormat="1" ht="25.5" customHeight="1">
      <c r="B344" s="131"/>
      <c r="C344" s="141" t="s">
        <v>896</v>
      </c>
      <c r="D344" s="141" t="s">
        <v>201</v>
      </c>
      <c r="E344" s="142" t="s">
        <v>897</v>
      </c>
      <c r="F344" s="211" t="s">
        <v>898</v>
      </c>
      <c r="G344" s="211"/>
      <c r="H344" s="211"/>
      <c r="I344" s="211"/>
      <c r="J344" s="143" t="s">
        <v>279</v>
      </c>
      <c r="K344" s="153">
        <v>2</v>
      </c>
      <c r="L344" s="212"/>
      <c r="M344" s="212"/>
      <c r="N344" s="212">
        <f t="shared" si="110"/>
        <v>0</v>
      </c>
      <c r="O344" s="210"/>
      <c r="P344" s="210"/>
      <c r="Q344" s="210"/>
      <c r="R344" s="136"/>
      <c r="T344" s="137" t="s">
        <v>5</v>
      </c>
      <c r="U344" s="40" t="s">
        <v>40</v>
      </c>
      <c r="V344" s="138">
        <v>0</v>
      </c>
      <c r="W344" s="138">
        <f t="shared" si="111"/>
        <v>0</v>
      </c>
      <c r="X344" s="138">
        <v>2.4E-2</v>
      </c>
      <c r="Y344" s="138">
        <f t="shared" si="112"/>
        <v>4.8000000000000001E-2</v>
      </c>
      <c r="Z344" s="138">
        <v>0</v>
      </c>
      <c r="AA344" s="139">
        <f t="shared" si="113"/>
        <v>0</v>
      </c>
      <c r="AR344" s="18" t="s">
        <v>662</v>
      </c>
      <c r="AT344" s="18" t="s">
        <v>201</v>
      </c>
      <c r="AU344" s="18" t="s">
        <v>149</v>
      </c>
      <c r="AY344" s="18" t="s">
        <v>142</v>
      </c>
      <c r="BE344" s="140">
        <f t="shared" si="114"/>
        <v>0</v>
      </c>
      <c r="BF344" s="140">
        <f t="shared" si="115"/>
        <v>0</v>
      </c>
      <c r="BG344" s="140">
        <f t="shared" si="116"/>
        <v>0</v>
      </c>
      <c r="BH344" s="140">
        <f t="shared" si="117"/>
        <v>0</v>
      </c>
      <c r="BI344" s="140">
        <f t="shared" si="118"/>
        <v>0</v>
      </c>
      <c r="BJ344" s="18" t="s">
        <v>149</v>
      </c>
      <c r="BK344" s="140">
        <f t="shared" si="119"/>
        <v>0</v>
      </c>
      <c r="BL344" s="18" t="s">
        <v>602</v>
      </c>
      <c r="BM344" s="18" t="s">
        <v>899</v>
      </c>
    </row>
    <row r="345" spans="2:65" s="1" customFormat="1" ht="25.5" customHeight="1">
      <c r="B345" s="131"/>
      <c r="C345" s="141" t="s">
        <v>900</v>
      </c>
      <c r="D345" s="141" t="s">
        <v>201</v>
      </c>
      <c r="E345" s="142" t="s">
        <v>901</v>
      </c>
      <c r="F345" s="211" t="s">
        <v>902</v>
      </c>
      <c r="G345" s="211"/>
      <c r="H345" s="211"/>
      <c r="I345" s="211"/>
      <c r="J345" s="143" t="s">
        <v>279</v>
      </c>
      <c r="K345" s="153">
        <v>1</v>
      </c>
      <c r="L345" s="212"/>
      <c r="M345" s="212"/>
      <c r="N345" s="212">
        <f t="shared" si="110"/>
        <v>0</v>
      </c>
      <c r="O345" s="210"/>
      <c r="P345" s="210"/>
      <c r="Q345" s="210"/>
      <c r="R345" s="136"/>
      <c r="T345" s="137" t="s">
        <v>5</v>
      </c>
      <c r="U345" s="40" t="s">
        <v>40</v>
      </c>
      <c r="V345" s="138">
        <v>0</v>
      </c>
      <c r="W345" s="138">
        <f t="shared" si="111"/>
        <v>0</v>
      </c>
      <c r="X345" s="138">
        <v>2.4E-2</v>
      </c>
      <c r="Y345" s="138">
        <f t="shared" si="112"/>
        <v>2.4E-2</v>
      </c>
      <c r="Z345" s="138">
        <v>0</v>
      </c>
      <c r="AA345" s="139">
        <f t="shared" si="113"/>
        <v>0</v>
      </c>
      <c r="AR345" s="18" t="s">
        <v>662</v>
      </c>
      <c r="AT345" s="18" t="s">
        <v>201</v>
      </c>
      <c r="AU345" s="18" t="s">
        <v>149</v>
      </c>
      <c r="AY345" s="18" t="s">
        <v>142</v>
      </c>
      <c r="BE345" s="140">
        <f t="shared" si="114"/>
        <v>0</v>
      </c>
      <c r="BF345" s="140">
        <f t="shared" si="115"/>
        <v>0</v>
      </c>
      <c r="BG345" s="140">
        <f t="shared" si="116"/>
        <v>0</v>
      </c>
      <c r="BH345" s="140">
        <f t="shared" si="117"/>
        <v>0</v>
      </c>
      <c r="BI345" s="140">
        <f t="shared" si="118"/>
        <v>0</v>
      </c>
      <c r="BJ345" s="18" t="s">
        <v>149</v>
      </c>
      <c r="BK345" s="140">
        <f t="shared" si="119"/>
        <v>0</v>
      </c>
      <c r="BL345" s="18" t="s">
        <v>602</v>
      </c>
      <c r="BM345" s="18" t="s">
        <v>903</v>
      </c>
    </row>
    <row r="346" spans="2:65" s="1" customFormat="1" ht="25.5" customHeight="1">
      <c r="B346" s="131"/>
      <c r="C346" s="141" t="s">
        <v>904</v>
      </c>
      <c r="D346" s="141" t="s">
        <v>201</v>
      </c>
      <c r="E346" s="142" t="s">
        <v>905</v>
      </c>
      <c r="F346" s="211" t="s">
        <v>906</v>
      </c>
      <c r="G346" s="211"/>
      <c r="H346" s="211"/>
      <c r="I346" s="211"/>
      <c r="J346" s="143" t="s">
        <v>279</v>
      </c>
      <c r="K346" s="153">
        <v>8</v>
      </c>
      <c r="L346" s="212"/>
      <c r="M346" s="212"/>
      <c r="N346" s="212">
        <f t="shared" si="110"/>
        <v>0</v>
      </c>
      <c r="O346" s="210"/>
      <c r="P346" s="210"/>
      <c r="Q346" s="210"/>
      <c r="R346" s="136"/>
      <c r="T346" s="137" t="s">
        <v>5</v>
      </c>
      <c r="U346" s="40" t="s">
        <v>40</v>
      </c>
      <c r="V346" s="138">
        <v>0</v>
      </c>
      <c r="W346" s="138">
        <f t="shared" si="111"/>
        <v>0</v>
      </c>
      <c r="X346" s="138">
        <v>2.4E-2</v>
      </c>
      <c r="Y346" s="138">
        <f t="shared" si="112"/>
        <v>0.192</v>
      </c>
      <c r="Z346" s="138">
        <v>0</v>
      </c>
      <c r="AA346" s="139">
        <f t="shared" si="113"/>
        <v>0</v>
      </c>
      <c r="AR346" s="18" t="s">
        <v>662</v>
      </c>
      <c r="AT346" s="18" t="s">
        <v>201</v>
      </c>
      <c r="AU346" s="18" t="s">
        <v>149</v>
      </c>
      <c r="AY346" s="18" t="s">
        <v>142</v>
      </c>
      <c r="BE346" s="140">
        <f t="shared" si="114"/>
        <v>0</v>
      </c>
      <c r="BF346" s="140">
        <f t="shared" si="115"/>
        <v>0</v>
      </c>
      <c r="BG346" s="140">
        <f t="shared" si="116"/>
        <v>0</v>
      </c>
      <c r="BH346" s="140">
        <f t="shared" si="117"/>
        <v>0</v>
      </c>
      <c r="BI346" s="140">
        <f t="shared" si="118"/>
        <v>0</v>
      </c>
      <c r="BJ346" s="18" t="s">
        <v>149</v>
      </c>
      <c r="BK346" s="140">
        <f t="shared" si="119"/>
        <v>0</v>
      </c>
      <c r="BL346" s="18" t="s">
        <v>602</v>
      </c>
      <c r="BM346" s="18" t="s">
        <v>907</v>
      </c>
    </row>
    <row r="347" spans="2:65" s="1" customFormat="1" ht="25.5" customHeight="1">
      <c r="B347" s="131"/>
      <c r="C347" s="132" t="s">
        <v>908</v>
      </c>
      <c r="D347" s="132" t="s">
        <v>144</v>
      </c>
      <c r="E347" s="133" t="s">
        <v>909</v>
      </c>
      <c r="F347" s="209" t="s">
        <v>910</v>
      </c>
      <c r="G347" s="209"/>
      <c r="H347" s="209"/>
      <c r="I347" s="209"/>
      <c r="J347" s="134" t="s">
        <v>262</v>
      </c>
      <c r="K347" s="154">
        <v>34.200000000000003</v>
      </c>
      <c r="L347" s="210"/>
      <c r="M347" s="210"/>
      <c r="N347" s="210">
        <f t="shared" si="110"/>
        <v>0</v>
      </c>
      <c r="O347" s="210"/>
      <c r="P347" s="210"/>
      <c r="Q347" s="210"/>
      <c r="R347" s="136"/>
      <c r="T347" s="137" t="s">
        <v>5</v>
      </c>
      <c r="U347" s="40" t="s">
        <v>40</v>
      </c>
      <c r="V347" s="138">
        <v>0.28039999999999998</v>
      </c>
      <c r="W347" s="138">
        <f t="shared" si="111"/>
        <v>9.5896799999999995</v>
      </c>
      <c r="X347" s="138">
        <v>4.2000000000000002E-4</v>
      </c>
      <c r="Y347" s="138">
        <f t="shared" si="112"/>
        <v>1.4364000000000002E-2</v>
      </c>
      <c r="Z347" s="138">
        <v>0</v>
      </c>
      <c r="AA347" s="139">
        <f t="shared" si="113"/>
        <v>0</v>
      </c>
      <c r="AR347" s="18" t="s">
        <v>602</v>
      </c>
      <c r="AT347" s="18" t="s">
        <v>144</v>
      </c>
      <c r="AU347" s="18" t="s">
        <v>149</v>
      </c>
      <c r="AY347" s="18" t="s">
        <v>142</v>
      </c>
      <c r="BE347" s="140">
        <f t="shared" si="114"/>
        <v>0</v>
      </c>
      <c r="BF347" s="140">
        <f t="shared" si="115"/>
        <v>0</v>
      </c>
      <c r="BG347" s="140">
        <f t="shared" si="116"/>
        <v>0</v>
      </c>
      <c r="BH347" s="140">
        <f t="shared" si="117"/>
        <v>0</v>
      </c>
      <c r="BI347" s="140">
        <f t="shared" si="118"/>
        <v>0</v>
      </c>
      <c r="BJ347" s="18" t="s">
        <v>149</v>
      </c>
      <c r="BK347" s="140">
        <f t="shared" si="119"/>
        <v>0</v>
      </c>
      <c r="BL347" s="18" t="s">
        <v>602</v>
      </c>
      <c r="BM347" s="18" t="s">
        <v>911</v>
      </c>
    </row>
    <row r="348" spans="2:65" s="1" customFormat="1" ht="25.5" customHeight="1">
      <c r="B348" s="131"/>
      <c r="C348" s="141" t="s">
        <v>912</v>
      </c>
      <c r="D348" s="141" t="s">
        <v>201</v>
      </c>
      <c r="E348" s="142" t="s">
        <v>913</v>
      </c>
      <c r="F348" s="211" t="s">
        <v>914</v>
      </c>
      <c r="G348" s="211"/>
      <c r="H348" s="211"/>
      <c r="I348" s="211"/>
      <c r="J348" s="143" t="s">
        <v>279</v>
      </c>
      <c r="K348" s="153">
        <v>1</v>
      </c>
      <c r="L348" s="212"/>
      <c r="M348" s="212"/>
      <c r="N348" s="212">
        <f t="shared" si="110"/>
        <v>0</v>
      </c>
      <c r="O348" s="210"/>
      <c r="P348" s="210"/>
      <c r="Q348" s="210"/>
      <c r="R348" s="136"/>
      <c r="T348" s="137" t="s">
        <v>5</v>
      </c>
      <c r="U348" s="40" t="s">
        <v>40</v>
      </c>
      <c r="V348" s="138">
        <v>0</v>
      </c>
      <c r="W348" s="138">
        <f t="shared" si="111"/>
        <v>0</v>
      </c>
      <c r="X348" s="138">
        <v>0</v>
      </c>
      <c r="Y348" s="138">
        <f t="shared" si="112"/>
        <v>0</v>
      </c>
      <c r="Z348" s="138">
        <v>0</v>
      </c>
      <c r="AA348" s="139">
        <f t="shared" si="113"/>
        <v>0</v>
      </c>
      <c r="AR348" s="18" t="s">
        <v>662</v>
      </c>
      <c r="AT348" s="18" t="s">
        <v>201</v>
      </c>
      <c r="AU348" s="18" t="s">
        <v>149</v>
      </c>
      <c r="AY348" s="18" t="s">
        <v>142</v>
      </c>
      <c r="BE348" s="140">
        <f t="shared" si="114"/>
        <v>0</v>
      </c>
      <c r="BF348" s="140">
        <f t="shared" si="115"/>
        <v>0</v>
      </c>
      <c r="BG348" s="140">
        <f t="shared" si="116"/>
        <v>0</v>
      </c>
      <c r="BH348" s="140">
        <f t="shared" si="117"/>
        <v>0</v>
      </c>
      <c r="BI348" s="140">
        <f t="shared" si="118"/>
        <v>0</v>
      </c>
      <c r="BJ348" s="18" t="s">
        <v>149</v>
      </c>
      <c r="BK348" s="140">
        <f t="shared" si="119"/>
        <v>0</v>
      </c>
      <c r="BL348" s="18" t="s">
        <v>602</v>
      </c>
      <c r="BM348" s="18" t="s">
        <v>915</v>
      </c>
    </row>
    <row r="349" spans="2:65" s="1" customFormat="1" ht="25.5" customHeight="1">
      <c r="B349" s="131"/>
      <c r="C349" s="141" t="s">
        <v>916</v>
      </c>
      <c r="D349" s="141" t="s">
        <v>201</v>
      </c>
      <c r="E349" s="142" t="s">
        <v>917</v>
      </c>
      <c r="F349" s="211" t="s">
        <v>918</v>
      </c>
      <c r="G349" s="211"/>
      <c r="H349" s="211"/>
      <c r="I349" s="211"/>
      <c r="J349" s="143" t="s">
        <v>279</v>
      </c>
      <c r="K349" s="153">
        <v>2</v>
      </c>
      <c r="L349" s="212"/>
      <c r="M349" s="212"/>
      <c r="N349" s="212">
        <f t="shared" si="110"/>
        <v>0</v>
      </c>
      <c r="O349" s="210"/>
      <c r="P349" s="210"/>
      <c r="Q349" s="210"/>
      <c r="R349" s="136"/>
      <c r="T349" s="137" t="s">
        <v>5</v>
      </c>
      <c r="U349" s="40" t="s">
        <v>40</v>
      </c>
      <c r="V349" s="138">
        <v>0</v>
      </c>
      <c r="W349" s="138">
        <f t="shared" si="111"/>
        <v>0</v>
      </c>
      <c r="X349" s="138">
        <v>0</v>
      </c>
      <c r="Y349" s="138">
        <f t="shared" si="112"/>
        <v>0</v>
      </c>
      <c r="Z349" s="138">
        <v>0</v>
      </c>
      <c r="AA349" s="139">
        <f t="shared" si="113"/>
        <v>0</v>
      </c>
      <c r="AR349" s="18" t="s">
        <v>662</v>
      </c>
      <c r="AT349" s="18" t="s">
        <v>201</v>
      </c>
      <c r="AU349" s="18" t="s">
        <v>149</v>
      </c>
      <c r="AY349" s="18" t="s">
        <v>142</v>
      </c>
      <c r="BE349" s="140">
        <f t="shared" si="114"/>
        <v>0</v>
      </c>
      <c r="BF349" s="140">
        <f t="shared" si="115"/>
        <v>0</v>
      </c>
      <c r="BG349" s="140">
        <f t="shared" si="116"/>
        <v>0</v>
      </c>
      <c r="BH349" s="140">
        <f t="shared" si="117"/>
        <v>0</v>
      </c>
      <c r="BI349" s="140">
        <f t="shared" si="118"/>
        <v>0</v>
      </c>
      <c r="BJ349" s="18" t="s">
        <v>149</v>
      </c>
      <c r="BK349" s="140">
        <f t="shared" si="119"/>
        <v>0</v>
      </c>
      <c r="BL349" s="18" t="s">
        <v>602</v>
      </c>
      <c r="BM349" s="18" t="s">
        <v>919</v>
      </c>
    </row>
    <row r="350" spans="2:65" s="1" customFormat="1" ht="25.5" customHeight="1">
      <c r="B350" s="131"/>
      <c r="C350" s="141" t="s">
        <v>920</v>
      </c>
      <c r="D350" s="141" t="s">
        <v>201</v>
      </c>
      <c r="E350" s="142" t="s">
        <v>921</v>
      </c>
      <c r="F350" s="211" t="s">
        <v>922</v>
      </c>
      <c r="G350" s="211"/>
      <c r="H350" s="211"/>
      <c r="I350" s="211"/>
      <c r="J350" s="143" t="s">
        <v>279</v>
      </c>
      <c r="K350" s="153">
        <v>1</v>
      </c>
      <c r="L350" s="212"/>
      <c r="M350" s="212"/>
      <c r="N350" s="212">
        <f t="shared" si="110"/>
        <v>0</v>
      </c>
      <c r="O350" s="210"/>
      <c r="P350" s="210"/>
      <c r="Q350" s="210"/>
      <c r="R350" s="136"/>
      <c r="T350" s="137" t="s">
        <v>5</v>
      </c>
      <c r="U350" s="40" t="s">
        <v>40</v>
      </c>
      <c r="V350" s="138">
        <v>0</v>
      </c>
      <c r="W350" s="138">
        <f t="shared" si="111"/>
        <v>0</v>
      </c>
      <c r="X350" s="138">
        <v>0</v>
      </c>
      <c r="Y350" s="138">
        <f t="shared" si="112"/>
        <v>0</v>
      </c>
      <c r="Z350" s="138">
        <v>0</v>
      </c>
      <c r="AA350" s="139">
        <f t="shared" si="113"/>
        <v>0</v>
      </c>
      <c r="AR350" s="18" t="s">
        <v>662</v>
      </c>
      <c r="AT350" s="18" t="s">
        <v>201</v>
      </c>
      <c r="AU350" s="18" t="s">
        <v>149</v>
      </c>
      <c r="AY350" s="18" t="s">
        <v>142</v>
      </c>
      <c r="BE350" s="140">
        <f t="shared" si="114"/>
        <v>0</v>
      </c>
      <c r="BF350" s="140">
        <f t="shared" si="115"/>
        <v>0</v>
      </c>
      <c r="BG350" s="140">
        <f t="shared" si="116"/>
        <v>0</v>
      </c>
      <c r="BH350" s="140">
        <f t="shared" si="117"/>
        <v>0</v>
      </c>
      <c r="BI350" s="140">
        <f t="shared" si="118"/>
        <v>0</v>
      </c>
      <c r="BJ350" s="18" t="s">
        <v>149</v>
      </c>
      <c r="BK350" s="140">
        <f t="shared" si="119"/>
        <v>0</v>
      </c>
      <c r="BL350" s="18" t="s">
        <v>602</v>
      </c>
      <c r="BM350" s="18" t="s">
        <v>923</v>
      </c>
    </row>
    <row r="351" spans="2:65" s="1" customFormat="1" ht="51" customHeight="1">
      <c r="B351" s="131"/>
      <c r="C351" s="141" t="s">
        <v>924</v>
      </c>
      <c r="D351" s="141" t="s">
        <v>201</v>
      </c>
      <c r="E351" s="142" t="s">
        <v>925</v>
      </c>
      <c r="F351" s="211" t="s">
        <v>926</v>
      </c>
      <c r="G351" s="211"/>
      <c r="H351" s="211"/>
      <c r="I351" s="211"/>
      <c r="J351" s="143" t="s">
        <v>279</v>
      </c>
      <c r="K351" s="153">
        <v>1</v>
      </c>
      <c r="L351" s="212"/>
      <c r="M351" s="212"/>
      <c r="N351" s="212">
        <f t="shared" si="110"/>
        <v>0</v>
      </c>
      <c r="O351" s="210"/>
      <c r="P351" s="210"/>
      <c r="Q351" s="210"/>
      <c r="R351" s="136"/>
      <c r="T351" s="137" t="s">
        <v>5</v>
      </c>
      <c r="U351" s="40" t="s">
        <v>40</v>
      </c>
      <c r="V351" s="138">
        <v>0</v>
      </c>
      <c r="W351" s="138">
        <f t="shared" si="111"/>
        <v>0</v>
      </c>
      <c r="X351" s="138">
        <v>0</v>
      </c>
      <c r="Y351" s="138">
        <f t="shared" si="112"/>
        <v>0</v>
      </c>
      <c r="Z351" s="138">
        <v>0</v>
      </c>
      <c r="AA351" s="139">
        <f t="shared" si="113"/>
        <v>0</v>
      </c>
      <c r="AR351" s="18" t="s">
        <v>662</v>
      </c>
      <c r="AT351" s="18" t="s">
        <v>201</v>
      </c>
      <c r="AU351" s="18" t="s">
        <v>149</v>
      </c>
      <c r="AY351" s="18" t="s">
        <v>142</v>
      </c>
      <c r="BE351" s="140">
        <f t="shared" si="114"/>
        <v>0</v>
      </c>
      <c r="BF351" s="140">
        <f t="shared" si="115"/>
        <v>0</v>
      </c>
      <c r="BG351" s="140">
        <f t="shared" si="116"/>
        <v>0</v>
      </c>
      <c r="BH351" s="140">
        <f t="shared" si="117"/>
        <v>0</v>
      </c>
      <c r="BI351" s="140">
        <f t="shared" si="118"/>
        <v>0</v>
      </c>
      <c r="BJ351" s="18" t="s">
        <v>149</v>
      </c>
      <c r="BK351" s="140">
        <f t="shared" si="119"/>
        <v>0</v>
      </c>
      <c r="BL351" s="18" t="s">
        <v>602</v>
      </c>
      <c r="BM351" s="18" t="s">
        <v>927</v>
      </c>
    </row>
    <row r="352" spans="2:65" s="1" customFormat="1" ht="38.25" customHeight="1">
      <c r="B352" s="131"/>
      <c r="C352" s="132" t="s">
        <v>928</v>
      </c>
      <c r="D352" s="132" t="s">
        <v>144</v>
      </c>
      <c r="E352" s="133" t="s">
        <v>929</v>
      </c>
      <c r="F352" s="209" t="s">
        <v>930</v>
      </c>
      <c r="G352" s="209"/>
      <c r="H352" s="209"/>
      <c r="I352" s="209"/>
      <c r="J352" s="134" t="s">
        <v>279</v>
      </c>
      <c r="K352" s="154">
        <v>16</v>
      </c>
      <c r="L352" s="210"/>
      <c r="M352" s="210"/>
      <c r="N352" s="210">
        <f t="shared" si="110"/>
        <v>0</v>
      </c>
      <c r="O352" s="210"/>
      <c r="P352" s="210"/>
      <c r="Q352" s="210"/>
      <c r="R352" s="136"/>
      <c r="T352" s="137" t="s">
        <v>5</v>
      </c>
      <c r="U352" s="40" t="s">
        <v>40</v>
      </c>
      <c r="V352" s="138">
        <v>1.2250099999999999</v>
      </c>
      <c r="W352" s="138">
        <f t="shared" si="111"/>
        <v>19.600159999999999</v>
      </c>
      <c r="X352" s="138">
        <v>0</v>
      </c>
      <c r="Y352" s="138">
        <f t="shared" si="112"/>
        <v>0</v>
      </c>
      <c r="Z352" s="138">
        <v>0</v>
      </c>
      <c r="AA352" s="139">
        <f t="shared" si="113"/>
        <v>0</v>
      </c>
      <c r="AR352" s="18" t="s">
        <v>602</v>
      </c>
      <c r="AT352" s="18" t="s">
        <v>144</v>
      </c>
      <c r="AU352" s="18" t="s">
        <v>149</v>
      </c>
      <c r="AY352" s="18" t="s">
        <v>142</v>
      </c>
      <c r="BE352" s="140">
        <f t="shared" si="114"/>
        <v>0</v>
      </c>
      <c r="BF352" s="140">
        <f t="shared" si="115"/>
        <v>0</v>
      </c>
      <c r="BG352" s="140">
        <f t="shared" si="116"/>
        <v>0</v>
      </c>
      <c r="BH352" s="140">
        <f t="shared" si="117"/>
        <v>0</v>
      </c>
      <c r="BI352" s="140">
        <f t="shared" si="118"/>
        <v>0</v>
      </c>
      <c r="BJ352" s="18" t="s">
        <v>149</v>
      </c>
      <c r="BK352" s="140">
        <f t="shared" si="119"/>
        <v>0</v>
      </c>
      <c r="BL352" s="18" t="s">
        <v>602</v>
      </c>
      <c r="BM352" s="18" t="s">
        <v>931</v>
      </c>
    </row>
    <row r="353" spans="2:65" s="1" customFormat="1" ht="25.5" customHeight="1">
      <c r="B353" s="131"/>
      <c r="C353" s="141" t="s">
        <v>932</v>
      </c>
      <c r="D353" s="141" t="s">
        <v>201</v>
      </c>
      <c r="E353" s="142" t="s">
        <v>933</v>
      </c>
      <c r="F353" s="211" t="s">
        <v>934</v>
      </c>
      <c r="G353" s="211"/>
      <c r="H353" s="211"/>
      <c r="I353" s="211"/>
      <c r="J353" s="143" t="s">
        <v>279</v>
      </c>
      <c r="K353" s="144">
        <v>16</v>
      </c>
      <c r="L353" s="212"/>
      <c r="M353" s="212"/>
      <c r="N353" s="212">
        <f t="shared" si="110"/>
        <v>0</v>
      </c>
      <c r="O353" s="210"/>
      <c r="P353" s="210"/>
      <c r="Q353" s="210"/>
      <c r="R353" s="136"/>
      <c r="T353" s="137" t="s">
        <v>5</v>
      </c>
      <c r="U353" s="40" t="s">
        <v>40</v>
      </c>
      <c r="V353" s="138">
        <v>0</v>
      </c>
      <c r="W353" s="138">
        <f t="shared" si="111"/>
        <v>0</v>
      </c>
      <c r="X353" s="138">
        <v>1E-3</v>
      </c>
      <c r="Y353" s="138">
        <f t="shared" si="112"/>
        <v>1.6E-2</v>
      </c>
      <c r="Z353" s="138">
        <v>0</v>
      </c>
      <c r="AA353" s="139">
        <f t="shared" si="113"/>
        <v>0</v>
      </c>
      <c r="AR353" s="18" t="s">
        <v>662</v>
      </c>
      <c r="AT353" s="18" t="s">
        <v>201</v>
      </c>
      <c r="AU353" s="18" t="s">
        <v>149</v>
      </c>
      <c r="AY353" s="18" t="s">
        <v>142</v>
      </c>
      <c r="BE353" s="140">
        <f t="shared" si="114"/>
        <v>0</v>
      </c>
      <c r="BF353" s="140">
        <f t="shared" si="115"/>
        <v>0</v>
      </c>
      <c r="BG353" s="140">
        <f t="shared" si="116"/>
        <v>0</v>
      </c>
      <c r="BH353" s="140">
        <f t="shared" si="117"/>
        <v>0</v>
      </c>
      <c r="BI353" s="140">
        <f t="shared" si="118"/>
        <v>0</v>
      </c>
      <c r="BJ353" s="18" t="s">
        <v>149</v>
      </c>
      <c r="BK353" s="140">
        <f t="shared" si="119"/>
        <v>0</v>
      </c>
      <c r="BL353" s="18" t="s">
        <v>602</v>
      </c>
      <c r="BM353" s="18" t="s">
        <v>935</v>
      </c>
    </row>
    <row r="354" spans="2:65" s="1" customFormat="1" ht="51" customHeight="1">
      <c r="B354" s="131"/>
      <c r="C354" s="141" t="s">
        <v>936</v>
      </c>
      <c r="D354" s="141" t="s">
        <v>201</v>
      </c>
      <c r="E354" s="142" t="s">
        <v>937</v>
      </c>
      <c r="F354" s="211" t="s">
        <v>938</v>
      </c>
      <c r="G354" s="211"/>
      <c r="H354" s="211"/>
      <c r="I354" s="211"/>
      <c r="J354" s="143" t="s">
        <v>279</v>
      </c>
      <c r="K354" s="144">
        <v>16</v>
      </c>
      <c r="L354" s="212"/>
      <c r="M354" s="212"/>
      <c r="N354" s="212">
        <f t="shared" si="110"/>
        <v>0</v>
      </c>
      <c r="O354" s="210"/>
      <c r="P354" s="210"/>
      <c r="Q354" s="210"/>
      <c r="R354" s="136"/>
      <c r="T354" s="137" t="s">
        <v>5</v>
      </c>
      <c r="U354" s="40" t="s">
        <v>40</v>
      </c>
      <c r="V354" s="138">
        <v>0</v>
      </c>
      <c r="W354" s="138">
        <f t="shared" si="111"/>
        <v>0</v>
      </c>
      <c r="X354" s="138">
        <v>2.5000000000000001E-2</v>
      </c>
      <c r="Y354" s="138">
        <f t="shared" si="112"/>
        <v>0.4</v>
      </c>
      <c r="Z354" s="138">
        <v>0</v>
      </c>
      <c r="AA354" s="139">
        <f t="shared" si="113"/>
        <v>0</v>
      </c>
      <c r="AR354" s="18" t="s">
        <v>662</v>
      </c>
      <c r="AT354" s="18" t="s">
        <v>201</v>
      </c>
      <c r="AU354" s="18" t="s">
        <v>149</v>
      </c>
      <c r="AY354" s="18" t="s">
        <v>142</v>
      </c>
      <c r="BE354" s="140">
        <f t="shared" si="114"/>
        <v>0</v>
      </c>
      <c r="BF354" s="140">
        <f t="shared" si="115"/>
        <v>0</v>
      </c>
      <c r="BG354" s="140">
        <f t="shared" si="116"/>
        <v>0</v>
      </c>
      <c r="BH354" s="140">
        <f t="shared" si="117"/>
        <v>0</v>
      </c>
      <c r="BI354" s="140">
        <f t="shared" si="118"/>
        <v>0</v>
      </c>
      <c r="BJ354" s="18" t="s">
        <v>149</v>
      </c>
      <c r="BK354" s="140">
        <f t="shared" si="119"/>
        <v>0</v>
      </c>
      <c r="BL354" s="18" t="s">
        <v>602</v>
      </c>
      <c r="BM354" s="18" t="s">
        <v>939</v>
      </c>
    </row>
    <row r="355" spans="2:65" s="1" customFormat="1" ht="25.5" customHeight="1">
      <c r="B355" s="131"/>
      <c r="C355" s="132" t="s">
        <v>940</v>
      </c>
      <c r="D355" s="132" t="s">
        <v>144</v>
      </c>
      <c r="E355" s="133" t="s">
        <v>941</v>
      </c>
      <c r="F355" s="209" t="s">
        <v>942</v>
      </c>
      <c r="G355" s="209"/>
      <c r="H355" s="209"/>
      <c r="I355" s="209"/>
      <c r="J355" s="134" t="s">
        <v>279</v>
      </c>
      <c r="K355" s="135">
        <v>1</v>
      </c>
      <c r="L355" s="210"/>
      <c r="M355" s="210"/>
      <c r="N355" s="210">
        <f t="shared" si="110"/>
        <v>0</v>
      </c>
      <c r="O355" s="210"/>
      <c r="P355" s="210"/>
      <c r="Q355" s="210"/>
      <c r="R355" s="136"/>
      <c r="T355" s="137" t="s">
        <v>5</v>
      </c>
      <c r="U355" s="40" t="s">
        <v>40</v>
      </c>
      <c r="V355" s="138">
        <v>0.62816000000000005</v>
      </c>
      <c r="W355" s="138">
        <f t="shared" si="111"/>
        <v>0.62816000000000005</v>
      </c>
      <c r="X355" s="138">
        <v>2.9999999999999997E-4</v>
      </c>
      <c r="Y355" s="138">
        <f t="shared" si="112"/>
        <v>2.9999999999999997E-4</v>
      </c>
      <c r="Z355" s="138">
        <v>0</v>
      </c>
      <c r="AA355" s="139">
        <f t="shared" si="113"/>
        <v>0</v>
      </c>
      <c r="AR355" s="18" t="s">
        <v>602</v>
      </c>
      <c r="AT355" s="18" t="s">
        <v>144</v>
      </c>
      <c r="AU355" s="18" t="s">
        <v>149</v>
      </c>
      <c r="AY355" s="18" t="s">
        <v>142</v>
      </c>
      <c r="BE355" s="140">
        <f t="shared" si="114"/>
        <v>0</v>
      </c>
      <c r="BF355" s="140">
        <f t="shared" si="115"/>
        <v>0</v>
      </c>
      <c r="BG355" s="140">
        <f t="shared" si="116"/>
        <v>0</v>
      </c>
      <c r="BH355" s="140">
        <f t="shared" si="117"/>
        <v>0</v>
      </c>
      <c r="BI355" s="140">
        <f t="shared" si="118"/>
        <v>0</v>
      </c>
      <c r="BJ355" s="18" t="s">
        <v>149</v>
      </c>
      <c r="BK355" s="140">
        <f t="shared" si="119"/>
        <v>0</v>
      </c>
      <c r="BL355" s="18" t="s">
        <v>602</v>
      </c>
      <c r="BM355" s="18" t="s">
        <v>943</v>
      </c>
    </row>
    <row r="356" spans="2:65" s="1" customFormat="1" ht="38.25" customHeight="1">
      <c r="B356" s="131"/>
      <c r="C356" s="141" t="s">
        <v>944</v>
      </c>
      <c r="D356" s="141" t="s">
        <v>201</v>
      </c>
      <c r="E356" s="142" t="s">
        <v>945</v>
      </c>
      <c r="F356" s="211" t="s">
        <v>946</v>
      </c>
      <c r="G356" s="211"/>
      <c r="H356" s="211"/>
      <c r="I356" s="211"/>
      <c r="J356" s="143" t="s">
        <v>262</v>
      </c>
      <c r="K356" s="144">
        <v>1.8</v>
      </c>
      <c r="L356" s="212"/>
      <c r="M356" s="212"/>
      <c r="N356" s="212">
        <f t="shared" si="110"/>
        <v>0</v>
      </c>
      <c r="O356" s="210"/>
      <c r="P356" s="210"/>
      <c r="Q356" s="210"/>
      <c r="R356" s="136"/>
      <c r="T356" s="137" t="s">
        <v>5</v>
      </c>
      <c r="U356" s="40" t="s">
        <v>40</v>
      </c>
      <c r="V356" s="138">
        <v>0</v>
      </c>
      <c r="W356" s="138">
        <f t="shared" si="111"/>
        <v>0</v>
      </c>
      <c r="X356" s="138">
        <v>9.7999999999999997E-4</v>
      </c>
      <c r="Y356" s="138">
        <f t="shared" si="112"/>
        <v>1.7639999999999999E-3</v>
      </c>
      <c r="Z356" s="138">
        <v>0</v>
      </c>
      <c r="AA356" s="139">
        <f t="shared" si="113"/>
        <v>0</v>
      </c>
      <c r="AR356" s="18" t="s">
        <v>662</v>
      </c>
      <c r="AT356" s="18" t="s">
        <v>201</v>
      </c>
      <c r="AU356" s="18" t="s">
        <v>149</v>
      </c>
      <c r="AY356" s="18" t="s">
        <v>142</v>
      </c>
      <c r="BE356" s="140">
        <f t="shared" si="114"/>
        <v>0</v>
      </c>
      <c r="BF356" s="140">
        <f t="shared" si="115"/>
        <v>0</v>
      </c>
      <c r="BG356" s="140">
        <f t="shared" si="116"/>
        <v>0</v>
      </c>
      <c r="BH356" s="140">
        <f t="shared" si="117"/>
        <v>0</v>
      </c>
      <c r="BI356" s="140">
        <f t="shared" si="118"/>
        <v>0</v>
      </c>
      <c r="BJ356" s="18" t="s">
        <v>149</v>
      </c>
      <c r="BK356" s="140">
        <f t="shared" si="119"/>
        <v>0</v>
      </c>
      <c r="BL356" s="18" t="s">
        <v>602</v>
      </c>
      <c r="BM356" s="18" t="s">
        <v>947</v>
      </c>
    </row>
    <row r="357" spans="2:65" s="1" customFormat="1" ht="25.5" customHeight="1">
      <c r="B357" s="131"/>
      <c r="C357" s="132" t="s">
        <v>948</v>
      </c>
      <c r="D357" s="132" t="s">
        <v>144</v>
      </c>
      <c r="E357" s="133" t="s">
        <v>949</v>
      </c>
      <c r="F357" s="209" t="s">
        <v>950</v>
      </c>
      <c r="G357" s="209"/>
      <c r="H357" s="209"/>
      <c r="I357" s="209"/>
      <c r="J357" s="134" t="s">
        <v>279</v>
      </c>
      <c r="K357" s="135">
        <v>6</v>
      </c>
      <c r="L357" s="210"/>
      <c r="M357" s="210"/>
      <c r="N357" s="210">
        <f t="shared" si="110"/>
        <v>0</v>
      </c>
      <c r="O357" s="210"/>
      <c r="P357" s="210"/>
      <c r="Q357" s="210"/>
      <c r="R357" s="136"/>
      <c r="T357" s="137" t="s">
        <v>5</v>
      </c>
      <c r="U357" s="40" t="s">
        <v>40</v>
      </c>
      <c r="V357" s="138">
        <v>0.51785000000000003</v>
      </c>
      <c r="W357" s="138">
        <f t="shared" si="111"/>
        <v>3.1071</v>
      </c>
      <c r="X357" s="138">
        <v>2.9999999999999997E-4</v>
      </c>
      <c r="Y357" s="138">
        <f t="shared" si="112"/>
        <v>1.8E-3</v>
      </c>
      <c r="Z357" s="138">
        <v>0</v>
      </c>
      <c r="AA357" s="139">
        <f t="shared" si="113"/>
        <v>0</v>
      </c>
      <c r="AR357" s="18" t="s">
        <v>602</v>
      </c>
      <c r="AT357" s="18" t="s">
        <v>144</v>
      </c>
      <c r="AU357" s="18" t="s">
        <v>149</v>
      </c>
      <c r="AY357" s="18" t="s">
        <v>142</v>
      </c>
      <c r="BE357" s="140">
        <f t="shared" si="114"/>
        <v>0</v>
      </c>
      <c r="BF357" s="140">
        <f t="shared" si="115"/>
        <v>0</v>
      </c>
      <c r="BG357" s="140">
        <f t="shared" si="116"/>
        <v>0</v>
      </c>
      <c r="BH357" s="140">
        <f t="shared" si="117"/>
        <v>0</v>
      </c>
      <c r="BI357" s="140">
        <f t="shared" si="118"/>
        <v>0</v>
      </c>
      <c r="BJ357" s="18" t="s">
        <v>149</v>
      </c>
      <c r="BK357" s="140">
        <f t="shared" si="119"/>
        <v>0</v>
      </c>
      <c r="BL357" s="18" t="s">
        <v>602</v>
      </c>
      <c r="BM357" s="18" t="s">
        <v>951</v>
      </c>
    </row>
    <row r="358" spans="2:65" s="1" customFormat="1" ht="25.5" customHeight="1">
      <c r="B358" s="131"/>
      <c r="C358" s="132" t="s">
        <v>952</v>
      </c>
      <c r="D358" s="132" t="s">
        <v>144</v>
      </c>
      <c r="E358" s="133" t="s">
        <v>953</v>
      </c>
      <c r="F358" s="209" t="s">
        <v>954</v>
      </c>
      <c r="G358" s="209"/>
      <c r="H358" s="209"/>
      <c r="I358" s="209"/>
      <c r="J358" s="134" t="s">
        <v>279</v>
      </c>
      <c r="K358" s="135">
        <v>4</v>
      </c>
      <c r="L358" s="210"/>
      <c r="M358" s="210"/>
      <c r="N358" s="210">
        <f t="shared" si="110"/>
        <v>0</v>
      </c>
      <c r="O358" s="210"/>
      <c r="P358" s="210"/>
      <c r="Q358" s="210"/>
      <c r="R358" s="136"/>
      <c r="T358" s="137" t="s">
        <v>5</v>
      </c>
      <c r="U358" s="40" t="s">
        <v>40</v>
      </c>
      <c r="V358" s="138">
        <v>0.71311999999999998</v>
      </c>
      <c r="W358" s="138">
        <f t="shared" si="111"/>
        <v>2.8524799999999999</v>
      </c>
      <c r="X358" s="138">
        <v>3.6000000000000002E-4</v>
      </c>
      <c r="Y358" s="138">
        <f t="shared" si="112"/>
        <v>1.4400000000000001E-3</v>
      </c>
      <c r="Z358" s="138">
        <v>0</v>
      </c>
      <c r="AA358" s="139">
        <f t="shared" si="113"/>
        <v>0</v>
      </c>
      <c r="AR358" s="18" t="s">
        <v>602</v>
      </c>
      <c r="AT358" s="18" t="s">
        <v>144</v>
      </c>
      <c r="AU358" s="18" t="s">
        <v>149</v>
      </c>
      <c r="AY358" s="18" t="s">
        <v>142</v>
      </c>
      <c r="BE358" s="140">
        <f t="shared" si="114"/>
        <v>0</v>
      </c>
      <c r="BF358" s="140">
        <f t="shared" si="115"/>
        <v>0</v>
      </c>
      <c r="BG358" s="140">
        <f t="shared" si="116"/>
        <v>0</v>
      </c>
      <c r="BH358" s="140">
        <f t="shared" si="117"/>
        <v>0</v>
      </c>
      <c r="BI358" s="140">
        <f t="shared" si="118"/>
        <v>0</v>
      </c>
      <c r="BJ358" s="18" t="s">
        <v>149</v>
      </c>
      <c r="BK358" s="140">
        <f t="shared" si="119"/>
        <v>0</v>
      </c>
      <c r="BL358" s="18" t="s">
        <v>602</v>
      </c>
      <c r="BM358" s="18" t="s">
        <v>955</v>
      </c>
    </row>
    <row r="359" spans="2:65" s="1" customFormat="1" ht="25.5" customHeight="1">
      <c r="B359" s="131"/>
      <c r="C359" s="132" t="s">
        <v>956</v>
      </c>
      <c r="D359" s="132" t="s">
        <v>144</v>
      </c>
      <c r="E359" s="133" t="s">
        <v>957</v>
      </c>
      <c r="F359" s="209" t="s">
        <v>958</v>
      </c>
      <c r="G359" s="209"/>
      <c r="H359" s="209"/>
      <c r="I359" s="209"/>
      <c r="J359" s="134" t="s">
        <v>279</v>
      </c>
      <c r="K359" s="135">
        <v>9</v>
      </c>
      <c r="L359" s="210"/>
      <c r="M359" s="210"/>
      <c r="N359" s="210">
        <f t="shared" si="110"/>
        <v>0</v>
      </c>
      <c r="O359" s="210"/>
      <c r="P359" s="210"/>
      <c r="Q359" s="210"/>
      <c r="R359" s="136"/>
      <c r="T359" s="137" t="s">
        <v>5</v>
      </c>
      <c r="U359" s="40" t="s">
        <v>40</v>
      </c>
      <c r="V359" s="138">
        <v>0.96555999999999997</v>
      </c>
      <c r="W359" s="138">
        <f t="shared" si="111"/>
        <v>8.6900399999999998</v>
      </c>
      <c r="X359" s="138">
        <v>4.6000000000000001E-4</v>
      </c>
      <c r="Y359" s="138">
        <f t="shared" si="112"/>
        <v>4.1400000000000005E-3</v>
      </c>
      <c r="Z359" s="138">
        <v>0</v>
      </c>
      <c r="AA359" s="139">
        <f t="shared" si="113"/>
        <v>0</v>
      </c>
      <c r="AR359" s="18" t="s">
        <v>602</v>
      </c>
      <c r="AT359" s="18" t="s">
        <v>144</v>
      </c>
      <c r="AU359" s="18" t="s">
        <v>149</v>
      </c>
      <c r="AY359" s="18" t="s">
        <v>142</v>
      </c>
      <c r="BE359" s="140">
        <f t="shared" si="114"/>
        <v>0</v>
      </c>
      <c r="BF359" s="140">
        <f t="shared" si="115"/>
        <v>0</v>
      </c>
      <c r="BG359" s="140">
        <f t="shared" si="116"/>
        <v>0</v>
      </c>
      <c r="BH359" s="140">
        <f t="shared" si="117"/>
        <v>0</v>
      </c>
      <c r="BI359" s="140">
        <f t="shared" si="118"/>
        <v>0</v>
      </c>
      <c r="BJ359" s="18" t="s">
        <v>149</v>
      </c>
      <c r="BK359" s="140">
        <f t="shared" si="119"/>
        <v>0</v>
      </c>
      <c r="BL359" s="18" t="s">
        <v>602</v>
      </c>
      <c r="BM359" s="18" t="s">
        <v>959</v>
      </c>
    </row>
    <row r="360" spans="2:65" s="1" customFormat="1" ht="38.25" customHeight="1">
      <c r="B360" s="131"/>
      <c r="C360" s="141" t="s">
        <v>960</v>
      </c>
      <c r="D360" s="141" t="s">
        <v>201</v>
      </c>
      <c r="E360" s="142" t="s">
        <v>961</v>
      </c>
      <c r="F360" s="211" t="s">
        <v>962</v>
      </c>
      <c r="G360" s="211"/>
      <c r="H360" s="211"/>
      <c r="I360" s="211"/>
      <c r="J360" s="143" t="s">
        <v>262</v>
      </c>
      <c r="K360" s="144">
        <v>27.4</v>
      </c>
      <c r="L360" s="212"/>
      <c r="M360" s="212"/>
      <c r="N360" s="212">
        <f t="shared" si="110"/>
        <v>0</v>
      </c>
      <c r="O360" s="210"/>
      <c r="P360" s="210"/>
      <c r="Q360" s="210"/>
      <c r="R360" s="136"/>
      <c r="T360" s="137" t="s">
        <v>5</v>
      </c>
      <c r="U360" s="40" t="s">
        <v>40</v>
      </c>
      <c r="V360" s="138">
        <v>0</v>
      </c>
      <c r="W360" s="138">
        <f t="shared" si="111"/>
        <v>0</v>
      </c>
      <c r="X360" s="138">
        <v>1.14E-3</v>
      </c>
      <c r="Y360" s="138">
        <f t="shared" si="112"/>
        <v>3.1235999999999996E-2</v>
      </c>
      <c r="Z360" s="138">
        <v>0</v>
      </c>
      <c r="AA360" s="139">
        <f t="shared" si="113"/>
        <v>0</v>
      </c>
      <c r="AR360" s="18" t="s">
        <v>662</v>
      </c>
      <c r="AT360" s="18" t="s">
        <v>201</v>
      </c>
      <c r="AU360" s="18" t="s">
        <v>149</v>
      </c>
      <c r="AY360" s="18" t="s">
        <v>142</v>
      </c>
      <c r="BE360" s="140">
        <f t="shared" si="114"/>
        <v>0</v>
      </c>
      <c r="BF360" s="140">
        <f t="shared" si="115"/>
        <v>0</v>
      </c>
      <c r="BG360" s="140">
        <f t="shared" si="116"/>
        <v>0</v>
      </c>
      <c r="BH360" s="140">
        <f t="shared" si="117"/>
        <v>0</v>
      </c>
      <c r="BI360" s="140">
        <f t="shared" si="118"/>
        <v>0</v>
      </c>
      <c r="BJ360" s="18" t="s">
        <v>149</v>
      </c>
      <c r="BK360" s="140">
        <f t="shared" si="119"/>
        <v>0</v>
      </c>
      <c r="BL360" s="18" t="s">
        <v>602</v>
      </c>
      <c r="BM360" s="18" t="s">
        <v>963</v>
      </c>
    </row>
    <row r="361" spans="2:65" s="1" customFormat="1" ht="38.25" customHeight="1">
      <c r="B361" s="131"/>
      <c r="C361" s="141" t="s">
        <v>964</v>
      </c>
      <c r="D361" s="141" t="s">
        <v>201</v>
      </c>
      <c r="E361" s="142" t="s">
        <v>965</v>
      </c>
      <c r="F361" s="211" t="s">
        <v>966</v>
      </c>
      <c r="G361" s="211"/>
      <c r="H361" s="211"/>
      <c r="I361" s="211"/>
      <c r="J361" s="143" t="s">
        <v>279</v>
      </c>
      <c r="K361" s="144">
        <v>19</v>
      </c>
      <c r="L361" s="212"/>
      <c r="M361" s="212"/>
      <c r="N361" s="212">
        <f t="shared" si="110"/>
        <v>0</v>
      </c>
      <c r="O361" s="210"/>
      <c r="P361" s="210"/>
      <c r="Q361" s="210"/>
      <c r="R361" s="136"/>
      <c r="T361" s="137" t="s">
        <v>5</v>
      </c>
      <c r="U361" s="40" t="s">
        <v>40</v>
      </c>
      <c r="V361" s="138">
        <v>0</v>
      </c>
      <c r="W361" s="138">
        <f t="shared" si="111"/>
        <v>0</v>
      </c>
      <c r="X361" s="138">
        <v>1E-4</v>
      </c>
      <c r="Y361" s="138">
        <f t="shared" si="112"/>
        <v>1.9E-3</v>
      </c>
      <c r="Z361" s="138">
        <v>0</v>
      </c>
      <c r="AA361" s="139">
        <f t="shared" si="113"/>
        <v>0</v>
      </c>
      <c r="AR361" s="18" t="s">
        <v>662</v>
      </c>
      <c r="AT361" s="18" t="s">
        <v>201</v>
      </c>
      <c r="AU361" s="18" t="s">
        <v>149</v>
      </c>
      <c r="AY361" s="18" t="s">
        <v>142</v>
      </c>
      <c r="BE361" s="140">
        <f t="shared" si="114"/>
        <v>0</v>
      </c>
      <c r="BF361" s="140">
        <f t="shared" si="115"/>
        <v>0</v>
      </c>
      <c r="BG361" s="140">
        <f t="shared" si="116"/>
        <v>0</v>
      </c>
      <c r="BH361" s="140">
        <f t="shared" si="117"/>
        <v>0</v>
      </c>
      <c r="BI361" s="140">
        <f t="shared" si="118"/>
        <v>0</v>
      </c>
      <c r="BJ361" s="18" t="s">
        <v>149</v>
      </c>
      <c r="BK361" s="140">
        <f t="shared" si="119"/>
        <v>0</v>
      </c>
      <c r="BL361" s="18" t="s">
        <v>602</v>
      </c>
      <c r="BM361" s="18" t="s">
        <v>967</v>
      </c>
    </row>
    <row r="362" spans="2:65" s="1" customFormat="1" ht="25.5" customHeight="1">
      <c r="B362" s="131"/>
      <c r="C362" s="132" t="s">
        <v>968</v>
      </c>
      <c r="D362" s="132" t="s">
        <v>144</v>
      </c>
      <c r="E362" s="133" t="s">
        <v>969</v>
      </c>
      <c r="F362" s="209" t="s">
        <v>970</v>
      </c>
      <c r="G362" s="209"/>
      <c r="H362" s="209"/>
      <c r="I362" s="209"/>
      <c r="J362" s="134" t="s">
        <v>279</v>
      </c>
      <c r="K362" s="135">
        <v>6</v>
      </c>
      <c r="L362" s="210"/>
      <c r="M362" s="210"/>
      <c r="N362" s="210">
        <f t="shared" si="110"/>
        <v>0</v>
      </c>
      <c r="O362" s="210"/>
      <c r="P362" s="210"/>
      <c r="Q362" s="210"/>
      <c r="R362" s="136"/>
      <c r="T362" s="137" t="s">
        <v>5</v>
      </c>
      <c r="U362" s="40" t="s">
        <v>40</v>
      </c>
      <c r="V362" s="138">
        <v>0.1</v>
      </c>
      <c r="W362" s="138">
        <f t="shared" si="111"/>
        <v>0.60000000000000009</v>
      </c>
      <c r="X362" s="138">
        <v>0</v>
      </c>
      <c r="Y362" s="138">
        <f t="shared" si="112"/>
        <v>0</v>
      </c>
      <c r="Z362" s="138">
        <v>3.0000000000000001E-3</v>
      </c>
      <c r="AA362" s="139">
        <f t="shared" si="113"/>
        <v>1.8000000000000002E-2</v>
      </c>
      <c r="AR362" s="18" t="s">
        <v>602</v>
      </c>
      <c r="AT362" s="18" t="s">
        <v>144</v>
      </c>
      <c r="AU362" s="18" t="s">
        <v>149</v>
      </c>
      <c r="AY362" s="18" t="s">
        <v>142</v>
      </c>
      <c r="BE362" s="140">
        <f t="shared" si="114"/>
        <v>0</v>
      </c>
      <c r="BF362" s="140">
        <f t="shared" si="115"/>
        <v>0</v>
      </c>
      <c r="BG362" s="140">
        <f t="shared" si="116"/>
        <v>0</v>
      </c>
      <c r="BH362" s="140">
        <f t="shared" si="117"/>
        <v>0</v>
      </c>
      <c r="BI362" s="140">
        <f t="shared" si="118"/>
        <v>0</v>
      </c>
      <c r="BJ362" s="18" t="s">
        <v>149</v>
      </c>
      <c r="BK362" s="140">
        <f t="shared" si="119"/>
        <v>0</v>
      </c>
      <c r="BL362" s="18" t="s">
        <v>602</v>
      </c>
      <c r="BM362" s="18" t="s">
        <v>971</v>
      </c>
    </row>
    <row r="363" spans="2:65" s="1" customFormat="1" ht="25.5" customHeight="1">
      <c r="B363" s="131"/>
      <c r="C363" s="132" t="s">
        <v>972</v>
      </c>
      <c r="D363" s="132" t="s">
        <v>144</v>
      </c>
      <c r="E363" s="133" t="s">
        <v>973</v>
      </c>
      <c r="F363" s="209" t="s">
        <v>974</v>
      </c>
      <c r="G363" s="209"/>
      <c r="H363" s="209"/>
      <c r="I363" s="209"/>
      <c r="J363" s="134" t="s">
        <v>279</v>
      </c>
      <c r="K363" s="135">
        <v>9</v>
      </c>
      <c r="L363" s="210"/>
      <c r="M363" s="210"/>
      <c r="N363" s="210">
        <f t="shared" si="110"/>
        <v>0</v>
      </c>
      <c r="O363" s="210"/>
      <c r="P363" s="210"/>
      <c r="Q363" s="210"/>
      <c r="R363" s="136"/>
      <c r="T363" s="137" t="s">
        <v>5</v>
      </c>
      <c r="U363" s="40" t="s">
        <v>40</v>
      </c>
      <c r="V363" s="138">
        <v>0.15</v>
      </c>
      <c r="W363" s="138">
        <f t="shared" si="111"/>
        <v>1.3499999999999999</v>
      </c>
      <c r="X363" s="138">
        <v>0</v>
      </c>
      <c r="Y363" s="138">
        <f t="shared" si="112"/>
        <v>0</v>
      </c>
      <c r="Z363" s="138">
        <v>6.0000000000000001E-3</v>
      </c>
      <c r="AA363" s="139">
        <f t="shared" si="113"/>
        <v>5.3999999999999999E-2</v>
      </c>
      <c r="AR363" s="18" t="s">
        <v>602</v>
      </c>
      <c r="AT363" s="18" t="s">
        <v>144</v>
      </c>
      <c r="AU363" s="18" t="s">
        <v>149</v>
      </c>
      <c r="AY363" s="18" t="s">
        <v>142</v>
      </c>
      <c r="BE363" s="140">
        <f t="shared" si="114"/>
        <v>0</v>
      </c>
      <c r="BF363" s="140">
        <f t="shared" si="115"/>
        <v>0</v>
      </c>
      <c r="BG363" s="140">
        <f t="shared" si="116"/>
        <v>0</v>
      </c>
      <c r="BH363" s="140">
        <f t="shared" si="117"/>
        <v>0</v>
      </c>
      <c r="BI363" s="140">
        <f t="shared" si="118"/>
        <v>0</v>
      </c>
      <c r="BJ363" s="18" t="s">
        <v>149</v>
      </c>
      <c r="BK363" s="140">
        <f t="shared" si="119"/>
        <v>0</v>
      </c>
      <c r="BL363" s="18" t="s">
        <v>602</v>
      </c>
      <c r="BM363" s="18" t="s">
        <v>975</v>
      </c>
    </row>
    <row r="364" spans="2:65" s="1" customFormat="1" ht="16.5" customHeight="1">
      <c r="B364" s="131"/>
      <c r="C364" s="132" t="s">
        <v>976</v>
      </c>
      <c r="D364" s="132" t="s">
        <v>144</v>
      </c>
      <c r="E364" s="133" t="s">
        <v>977</v>
      </c>
      <c r="F364" s="209" t="s">
        <v>978</v>
      </c>
      <c r="G364" s="209"/>
      <c r="H364" s="209"/>
      <c r="I364" s="209"/>
      <c r="J364" s="134" t="s">
        <v>279</v>
      </c>
      <c r="K364" s="135">
        <v>16</v>
      </c>
      <c r="L364" s="210"/>
      <c r="M364" s="210"/>
      <c r="N364" s="210">
        <f t="shared" si="110"/>
        <v>0</v>
      </c>
      <c r="O364" s="210"/>
      <c r="P364" s="210"/>
      <c r="Q364" s="210"/>
      <c r="R364" s="136"/>
      <c r="T364" s="137" t="s">
        <v>5</v>
      </c>
      <c r="U364" s="40" t="s">
        <v>40</v>
      </c>
      <c r="V364" s="138">
        <v>0.49012</v>
      </c>
      <c r="W364" s="138">
        <f t="shared" si="111"/>
        <v>7.84192</v>
      </c>
      <c r="X364" s="138">
        <v>3.0000000000000001E-5</v>
      </c>
      <c r="Y364" s="138">
        <f t="shared" si="112"/>
        <v>4.8000000000000001E-4</v>
      </c>
      <c r="Z364" s="138">
        <v>0</v>
      </c>
      <c r="AA364" s="139">
        <f t="shared" si="113"/>
        <v>0</v>
      </c>
      <c r="AR364" s="18" t="s">
        <v>602</v>
      </c>
      <c r="AT364" s="18" t="s">
        <v>144</v>
      </c>
      <c r="AU364" s="18" t="s">
        <v>149</v>
      </c>
      <c r="AY364" s="18" t="s">
        <v>142</v>
      </c>
      <c r="BE364" s="140">
        <f t="shared" si="114"/>
        <v>0</v>
      </c>
      <c r="BF364" s="140">
        <f t="shared" si="115"/>
        <v>0</v>
      </c>
      <c r="BG364" s="140">
        <f t="shared" si="116"/>
        <v>0</v>
      </c>
      <c r="BH364" s="140">
        <f t="shared" si="117"/>
        <v>0</v>
      </c>
      <c r="BI364" s="140">
        <f t="shared" si="118"/>
        <v>0</v>
      </c>
      <c r="BJ364" s="18" t="s">
        <v>149</v>
      </c>
      <c r="BK364" s="140">
        <f t="shared" si="119"/>
        <v>0</v>
      </c>
      <c r="BL364" s="18" t="s">
        <v>602</v>
      </c>
      <c r="BM364" s="18" t="s">
        <v>979</v>
      </c>
    </row>
    <row r="365" spans="2:65" s="1" customFormat="1" ht="16.5" customHeight="1">
      <c r="B365" s="131"/>
      <c r="C365" s="141" t="s">
        <v>980</v>
      </c>
      <c r="D365" s="141" t="s">
        <v>201</v>
      </c>
      <c r="E365" s="142" t="s">
        <v>981</v>
      </c>
      <c r="F365" s="211" t="s">
        <v>982</v>
      </c>
      <c r="G365" s="211"/>
      <c r="H365" s="211"/>
      <c r="I365" s="211"/>
      <c r="J365" s="143" t="s">
        <v>279</v>
      </c>
      <c r="K365" s="144">
        <v>16</v>
      </c>
      <c r="L365" s="212"/>
      <c r="M365" s="212"/>
      <c r="N365" s="212">
        <f t="shared" si="110"/>
        <v>0</v>
      </c>
      <c r="O365" s="210"/>
      <c r="P365" s="210"/>
      <c r="Q365" s="210"/>
      <c r="R365" s="136"/>
      <c r="T365" s="137" t="s">
        <v>5</v>
      </c>
      <c r="U365" s="40" t="s">
        <v>40</v>
      </c>
      <c r="V365" s="138">
        <v>0</v>
      </c>
      <c r="W365" s="138">
        <f t="shared" si="111"/>
        <v>0</v>
      </c>
      <c r="X365" s="138">
        <v>1.39E-3</v>
      </c>
      <c r="Y365" s="138">
        <f t="shared" si="112"/>
        <v>2.2239999999999999E-2</v>
      </c>
      <c r="Z365" s="138">
        <v>0</v>
      </c>
      <c r="AA365" s="139">
        <f t="shared" si="113"/>
        <v>0</v>
      </c>
      <c r="AR365" s="18" t="s">
        <v>662</v>
      </c>
      <c r="AT365" s="18" t="s">
        <v>201</v>
      </c>
      <c r="AU365" s="18" t="s">
        <v>149</v>
      </c>
      <c r="AY365" s="18" t="s">
        <v>142</v>
      </c>
      <c r="BE365" s="140">
        <f t="shared" si="114"/>
        <v>0</v>
      </c>
      <c r="BF365" s="140">
        <f t="shared" si="115"/>
        <v>0</v>
      </c>
      <c r="BG365" s="140">
        <f t="shared" si="116"/>
        <v>0</v>
      </c>
      <c r="BH365" s="140">
        <f t="shared" si="117"/>
        <v>0</v>
      </c>
      <c r="BI365" s="140">
        <f t="shared" si="118"/>
        <v>0</v>
      </c>
      <c r="BJ365" s="18" t="s">
        <v>149</v>
      </c>
      <c r="BK365" s="140">
        <f t="shared" si="119"/>
        <v>0</v>
      </c>
      <c r="BL365" s="18" t="s">
        <v>602</v>
      </c>
      <c r="BM365" s="18" t="s">
        <v>983</v>
      </c>
    </row>
    <row r="366" spans="2:65" s="1" customFormat="1" ht="25.5" customHeight="1">
      <c r="B366" s="131"/>
      <c r="C366" s="132" t="s">
        <v>984</v>
      </c>
      <c r="D366" s="132" t="s">
        <v>144</v>
      </c>
      <c r="E366" s="133" t="s">
        <v>985</v>
      </c>
      <c r="F366" s="209" t="s">
        <v>986</v>
      </c>
      <c r="G366" s="209"/>
      <c r="H366" s="209"/>
      <c r="I366" s="209"/>
      <c r="J366" s="134" t="s">
        <v>279</v>
      </c>
      <c r="K366" s="135">
        <v>2</v>
      </c>
      <c r="L366" s="210"/>
      <c r="M366" s="210"/>
      <c r="N366" s="210">
        <f t="shared" si="110"/>
        <v>0</v>
      </c>
      <c r="O366" s="210"/>
      <c r="P366" s="210"/>
      <c r="Q366" s="210"/>
      <c r="R366" s="136"/>
      <c r="T366" s="137" t="s">
        <v>5</v>
      </c>
      <c r="U366" s="40" t="s">
        <v>40</v>
      </c>
      <c r="V366" s="138">
        <v>0</v>
      </c>
      <c r="W366" s="138">
        <f t="shared" si="111"/>
        <v>0</v>
      </c>
      <c r="X366" s="138">
        <v>0</v>
      </c>
      <c r="Y366" s="138">
        <f t="shared" si="112"/>
        <v>0</v>
      </c>
      <c r="Z366" s="138">
        <v>0</v>
      </c>
      <c r="AA366" s="139">
        <f t="shared" si="113"/>
        <v>0</v>
      </c>
      <c r="AR366" s="18" t="s">
        <v>602</v>
      </c>
      <c r="AT366" s="18" t="s">
        <v>144</v>
      </c>
      <c r="AU366" s="18" t="s">
        <v>149</v>
      </c>
      <c r="AY366" s="18" t="s">
        <v>142</v>
      </c>
      <c r="BE366" s="140">
        <f t="shared" si="114"/>
        <v>0</v>
      </c>
      <c r="BF366" s="140">
        <f t="shared" si="115"/>
        <v>0</v>
      </c>
      <c r="BG366" s="140">
        <f t="shared" si="116"/>
        <v>0</v>
      </c>
      <c r="BH366" s="140">
        <f t="shared" si="117"/>
        <v>0</v>
      </c>
      <c r="BI366" s="140">
        <f t="shared" si="118"/>
        <v>0</v>
      </c>
      <c r="BJ366" s="18" t="s">
        <v>149</v>
      </c>
      <c r="BK366" s="140">
        <f t="shared" si="119"/>
        <v>0</v>
      </c>
      <c r="BL366" s="18" t="s">
        <v>602</v>
      </c>
      <c r="BM366" s="18" t="s">
        <v>987</v>
      </c>
    </row>
    <row r="367" spans="2:65" s="1" customFormat="1" ht="25.5" customHeight="1">
      <c r="B367" s="131"/>
      <c r="C367" s="132" t="s">
        <v>988</v>
      </c>
      <c r="D367" s="132" t="s">
        <v>144</v>
      </c>
      <c r="E367" s="133" t="s">
        <v>989</v>
      </c>
      <c r="F367" s="209" t="s">
        <v>990</v>
      </c>
      <c r="G367" s="209"/>
      <c r="H367" s="209"/>
      <c r="I367" s="209"/>
      <c r="J367" s="134" t="s">
        <v>279</v>
      </c>
      <c r="K367" s="135">
        <v>5</v>
      </c>
      <c r="L367" s="210"/>
      <c r="M367" s="210"/>
      <c r="N367" s="210">
        <f t="shared" si="110"/>
        <v>0</v>
      </c>
      <c r="O367" s="210"/>
      <c r="P367" s="210"/>
      <c r="Q367" s="210"/>
      <c r="R367" s="136"/>
      <c r="T367" s="137" t="s">
        <v>5</v>
      </c>
      <c r="U367" s="40" t="s">
        <v>40</v>
      </c>
      <c r="V367" s="138">
        <v>0</v>
      </c>
      <c r="W367" s="138">
        <f t="shared" si="111"/>
        <v>0</v>
      </c>
      <c r="X367" s="138">
        <v>0</v>
      </c>
      <c r="Y367" s="138">
        <f t="shared" si="112"/>
        <v>0</v>
      </c>
      <c r="Z367" s="138">
        <v>0</v>
      </c>
      <c r="AA367" s="139">
        <f t="shared" si="113"/>
        <v>0</v>
      </c>
      <c r="AR367" s="18" t="s">
        <v>602</v>
      </c>
      <c r="AT367" s="18" t="s">
        <v>144</v>
      </c>
      <c r="AU367" s="18" t="s">
        <v>149</v>
      </c>
      <c r="AY367" s="18" t="s">
        <v>142</v>
      </c>
      <c r="BE367" s="140">
        <f t="shared" si="114"/>
        <v>0</v>
      </c>
      <c r="BF367" s="140">
        <f t="shared" si="115"/>
        <v>0</v>
      </c>
      <c r="BG367" s="140">
        <f t="shared" si="116"/>
        <v>0</v>
      </c>
      <c r="BH367" s="140">
        <f t="shared" si="117"/>
        <v>0</v>
      </c>
      <c r="BI367" s="140">
        <f t="shared" si="118"/>
        <v>0</v>
      </c>
      <c r="BJ367" s="18" t="s">
        <v>149</v>
      </c>
      <c r="BK367" s="140">
        <f t="shared" si="119"/>
        <v>0</v>
      </c>
      <c r="BL367" s="18" t="s">
        <v>602</v>
      </c>
      <c r="BM367" s="18" t="s">
        <v>991</v>
      </c>
    </row>
    <row r="368" spans="2:65" s="1" customFormat="1" ht="25.5" customHeight="1">
      <c r="B368" s="131"/>
      <c r="C368" s="132" t="s">
        <v>992</v>
      </c>
      <c r="D368" s="132" t="s">
        <v>144</v>
      </c>
      <c r="E368" s="133" t="s">
        <v>993</v>
      </c>
      <c r="F368" s="209" t="s">
        <v>994</v>
      </c>
      <c r="G368" s="209"/>
      <c r="H368" s="209"/>
      <c r="I368" s="209"/>
      <c r="J368" s="134" t="s">
        <v>679</v>
      </c>
      <c r="K368" s="135">
        <v>183.71199999999999</v>
      </c>
      <c r="L368" s="210"/>
      <c r="M368" s="210"/>
      <c r="N368" s="210">
        <f t="shared" si="110"/>
        <v>0</v>
      </c>
      <c r="O368" s="210"/>
      <c r="P368" s="210"/>
      <c r="Q368" s="210"/>
      <c r="R368" s="136"/>
      <c r="T368" s="137" t="s">
        <v>5</v>
      </c>
      <c r="U368" s="40" t="s">
        <v>40</v>
      </c>
      <c r="V368" s="138">
        <v>0</v>
      </c>
      <c r="W368" s="138">
        <f t="shared" si="111"/>
        <v>0</v>
      </c>
      <c r="X368" s="138">
        <v>0</v>
      </c>
      <c r="Y368" s="138">
        <f t="shared" si="112"/>
        <v>0</v>
      </c>
      <c r="Z368" s="138">
        <v>0</v>
      </c>
      <c r="AA368" s="139">
        <f t="shared" si="113"/>
        <v>0</v>
      </c>
      <c r="AR368" s="18" t="s">
        <v>602</v>
      </c>
      <c r="AT368" s="18" t="s">
        <v>144</v>
      </c>
      <c r="AU368" s="18" t="s">
        <v>149</v>
      </c>
      <c r="AY368" s="18" t="s">
        <v>142</v>
      </c>
      <c r="BE368" s="140">
        <f t="shared" si="114"/>
        <v>0</v>
      </c>
      <c r="BF368" s="140">
        <f t="shared" si="115"/>
        <v>0</v>
      </c>
      <c r="BG368" s="140">
        <f t="shared" si="116"/>
        <v>0</v>
      </c>
      <c r="BH368" s="140">
        <f t="shared" si="117"/>
        <v>0</v>
      </c>
      <c r="BI368" s="140">
        <f t="shared" si="118"/>
        <v>0</v>
      </c>
      <c r="BJ368" s="18" t="s">
        <v>149</v>
      </c>
      <c r="BK368" s="140">
        <f t="shared" si="119"/>
        <v>0</v>
      </c>
      <c r="BL368" s="18" t="s">
        <v>602</v>
      </c>
      <c r="BM368" s="18" t="s">
        <v>995</v>
      </c>
    </row>
    <row r="369" spans="2:65" s="9" customFormat="1" ht="29.9" customHeight="1">
      <c r="B369" s="120"/>
      <c r="C369" s="121"/>
      <c r="D369" s="130" t="s">
        <v>117</v>
      </c>
      <c r="E369" s="130"/>
      <c r="F369" s="130"/>
      <c r="G369" s="130"/>
      <c r="H369" s="130"/>
      <c r="I369" s="130"/>
      <c r="J369" s="130"/>
      <c r="K369" s="130"/>
      <c r="L369" s="130"/>
      <c r="M369" s="130"/>
      <c r="N369" s="215">
        <f>BK369</f>
        <v>0</v>
      </c>
      <c r="O369" s="216"/>
      <c r="P369" s="216"/>
      <c r="Q369" s="216"/>
      <c r="R369" s="123"/>
      <c r="T369" s="124"/>
      <c r="U369" s="121"/>
      <c r="V369" s="121"/>
      <c r="W369" s="125">
        <f>SUM(W370:W375)</f>
        <v>15.013795999999999</v>
      </c>
      <c r="X369" s="121"/>
      <c r="Y369" s="125">
        <f>SUM(Y370:Y375)</f>
        <v>9.0852000000000002E-2</v>
      </c>
      <c r="Z369" s="121"/>
      <c r="AA369" s="126">
        <f>SUM(AA370:AA375)</f>
        <v>0</v>
      </c>
      <c r="AR369" s="127" t="s">
        <v>149</v>
      </c>
      <c r="AT369" s="128" t="s">
        <v>72</v>
      </c>
      <c r="AU369" s="128" t="s">
        <v>78</v>
      </c>
      <c r="AY369" s="127" t="s">
        <v>142</v>
      </c>
      <c r="BK369" s="129">
        <f>SUM(BK370:BK375)</f>
        <v>0</v>
      </c>
    </row>
    <row r="370" spans="2:65" s="1" customFormat="1" ht="25.5" customHeight="1">
      <c r="B370" s="131"/>
      <c r="C370" s="132" t="s">
        <v>996</v>
      </c>
      <c r="D370" s="132" t="s">
        <v>144</v>
      </c>
      <c r="E370" s="133" t="s">
        <v>997</v>
      </c>
      <c r="F370" s="209" t="s">
        <v>998</v>
      </c>
      <c r="G370" s="209"/>
      <c r="H370" s="209"/>
      <c r="I370" s="209"/>
      <c r="J370" s="134" t="s">
        <v>262</v>
      </c>
      <c r="K370" s="135">
        <v>6.6</v>
      </c>
      <c r="L370" s="210"/>
      <c r="M370" s="210"/>
      <c r="N370" s="210">
        <f t="shared" ref="N370:N375" si="120">ROUND(L370*K370,2)</f>
        <v>0</v>
      </c>
      <c r="O370" s="210"/>
      <c r="P370" s="210"/>
      <c r="Q370" s="210"/>
      <c r="R370" s="136"/>
      <c r="T370" s="137" t="s">
        <v>5</v>
      </c>
      <c r="U370" s="40" t="s">
        <v>40</v>
      </c>
      <c r="V370" s="138">
        <v>1.6078600000000001</v>
      </c>
      <c r="W370" s="138">
        <f t="shared" ref="W370:W375" si="121">V370*K370</f>
        <v>10.611876000000001</v>
      </c>
      <c r="X370" s="138">
        <v>1.72E-3</v>
      </c>
      <c r="Y370" s="138">
        <f t="shared" ref="Y370:Y375" si="122">X370*K370</f>
        <v>1.1351999999999999E-2</v>
      </c>
      <c r="Z370" s="138">
        <v>0</v>
      </c>
      <c r="AA370" s="139">
        <f t="shared" ref="AA370:AA375" si="123">Z370*K370</f>
        <v>0</v>
      </c>
      <c r="AR370" s="18" t="s">
        <v>602</v>
      </c>
      <c r="AT370" s="18" t="s">
        <v>144</v>
      </c>
      <c r="AU370" s="18" t="s">
        <v>149</v>
      </c>
      <c r="AY370" s="18" t="s">
        <v>142</v>
      </c>
      <c r="BE370" s="140">
        <f t="shared" ref="BE370:BE375" si="124">IF(U370="základná",N370,0)</f>
        <v>0</v>
      </c>
      <c r="BF370" s="140">
        <f t="shared" ref="BF370:BF375" si="125">IF(U370="znížená",N370,0)</f>
        <v>0</v>
      </c>
      <c r="BG370" s="140">
        <f t="shared" ref="BG370:BG375" si="126">IF(U370="zákl. prenesená",N370,0)</f>
        <v>0</v>
      </c>
      <c r="BH370" s="140">
        <f t="shared" ref="BH370:BH375" si="127">IF(U370="zníž. prenesená",N370,0)</f>
        <v>0</v>
      </c>
      <c r="BI370" s="140">
        <f t="shared" ref="BI370:BI375" si="128">IF(U370="nulová",N370,0)</f>
        <v>0</v>
      </c>
      <c r="BJ370" s="18" t="s">
        <v>149</v>
      </c>
      <c r="BK370" s="140">
        <f t="shared" ref="BK370:BK375" si="129">ROUND(L370*K370,2)</f>
        <v>0</v>
      </c>
      <c r="BL370" s="18" t="s">
        <v>602</v>
      </c>
      <c r="BM370" s="18" t="s">
        <v>999</v>
      </c>
    </row>
    <row r="371" spans="2:65" s="1" customFormat="1" ht="25.5" customHeight="1">
      <c r="B371" s="131"/>
      <c r="C371" s="141" t="s">
        <v>1000</v>
      </c>
      <c r="D371" s="141" t="s">
        <v>201</v>
      </c>
      <c r="E371" s="142" t="s">
        <v>1001</v>
      </c>
      <c r="F371" s="211" t="s">
        <v>1002</v>
      </c>
      <c r="G371" s="211"/>
      <c r="H371" s="211"/>
      <c r="I371" s="211"/>
      <c r="J371" s="143" t="s">
        <v>262</v>
      </c>
      <c r="K371" s="144">
        <v>6.6</v>
      </c>
      <c r="L371" s="212"/>
      <c r="M371" s="212"/>
      <c r="N371" s="212">
        <f t="shared" si="120"/>
        <v>0</v>
      </c>
      <c r="O371" s="210"/>
      <c r="P371" s="210"/>
      <c r="Q371" s="210"/>
      <c r="R371" s="136"/>
      <c r="T371" s="137" t="s">
        <v>5</v>
      </c>
      <c r="U371" s="40" t="s">
        <v>40</v>
      </c>
      <c r="V371" s="138">
        <v>0</v>
      </c>
      <c r="W371" s="138">
        <f t="shared" si="121"/>
        <v>0</v>
      </c>
      <c r="X371" s="138">
        <v>5.0000000000000001E-3</v>
      </c>
      <c r="Y371" s="138">
        <f t="shared" si="122"/>
        <v>3.3000000000000002E-2</v>
      </c>
      <c r="Z371" s="138">
        <v>0</v>
      </c>
      <c r="AA371" s="139">
        <f t="shared" si="123"/>
        <v>0</v>
      </c>
      <c r="AR371" s="18" t="s">
        <v>662</v>
      </c>
      <c r="AT371" s="18" t="s">
        <v>201</v>
      </c>
      <c r="AU371" s="18" t="s">
        <v>149</v>
      </c>
      <c r="AY371" s="18" t="s">
        <v>142</v>
      </c>
      <c r="BE371" s="140">
        <f t="shared" si="124"/>
        <v>0</v>
      </c>
      <c r="BF371" s="140">
        <f t="shared" si="125"/>
        <v>0</v>
      </c>
      <c r="BG371" s="140">
        <f t="shared" si="126"/>
        <v>0</v>
      </c>
      <c r="BH371" s="140">
        <f t="shared" si="127"/>
        <v>0</v>
      </c>
      <c r="BI371" s="140">
        <f t="shared" si="128"/>
        <v>0</v>
      </c>
      <c r="BJ371" s="18" t="s">
        <v>149</v>
      </c>
      <c r="BK371" s="140">
        <f t="shared" si="129"/>
        <v>0</v>
      </c>
      <c r="BL371" s="18" t="s">
        <v>602</v>
      </c>
      <c r="BM371" s="18" t="s">
        <v>1003</v>
      </c>
    </row>
    <row r="372" spans="2:65" s="1" customFormat="1" ht="38.25" customHeight="1">
      <c r="B372" s="131"/>
      <c r="C372" s="132" t="s">
        <v>1004</v>
      </c>
      <c r="D372" s="132" t="s">
        <v>144</v>
      </c>
      <c r="E372" s="133" t="s">
        <v>1005</v>
      </c>
      <c r="F372" s="209" t="s">
        <v>1006</v>
      </c>
      <c r="G372" s="209"/>
      <c r="H372" s="209"/>
      <c r="I372" s="209"/>
      <c r="J372" s="134" t="s">
        <v>279</v>
      </c>
      <c r="K372" s="135">
        <v>8</v>
      </c>
      <c r="L372" s="210"/>
      <c r="M372" s="210"/>
      <c r="N372" s="210">
        <f t="shared" si="120"/>
        <v>0</v>
      </c>
      <c r="O372" s="210"/>
      <c r="P372" s="210"/>
      <c r="Q372" s="210"/>
      <c r="R372" s="136"/>
      <c r="T372" s="137" t="s">
        <v>5</v>
      </c>
      <c r="U372" s="40" t="s">
        <v>40</v>
      </c>
      <c r="V372" s="138">
        <v>0.55023999999999995</v>
      </c>
      <c r="W372" s="138">
        <f t="shared" si="121"/>
        <v>4.4019199999999996</v>
      </c>
      <c r="X372" s="138">
        <v>0</v>
      </c>
      <c r="Y372" s="138">
        <f t="shared" si="122"/>
        <v>0</v>
      </c>
      <c r="Z372" s="138">
        <v>0</v>
      </c>
      <c r="AA372" s="139">
        <f t="shared" si="123"/>
        <v>0</v>
      </c>
      <c r="AR372" s="18" t="s">
        <v>602</v>
      </c>
      <c r="AT372" s="18" t="s">
        <v>144</v>
      </c>
      <c r="AU372" s="18" t="s">
        <v>149</v>
      </c>
      <c r="AY372" s="18" t="s">
        <v>142</v>
      </c>
      <c r="BE372" s="140">
        <f t="shared" si="124"/>
        <v>0</v>
      </c>
      <c r="BF372" s="140">
        <f t="shared" si="125"/>
        <v>0</v>
      </c>
      <c r="BG372" s="140">
        <f t="shared" si="126"/>
        <v>0</v>
      </c>
      <c r="BH372" s="140">
        <f t="shared" si="127"/>
        <v>0</v>
      </c>
      <c r="BI372" s="140">
        <f t="shared" si="128"/>
        <v>0</v>
      </c>
      <c r="BJ372" s="18" t="s">
        <v>149</v>
      </c>
      <c r="BK372" s="140">
        <f t="shared" si="129"/>
        <v>0</v>
      </c>
      <c r="BL372" s="18" t="s">
        <v>602</v>
      </c>
      <c r="BM372" s="18" t="s">
        <v>1007</v>
      </c>
    </row>
    <row r="373" spans="2:65" s="1" customFormat="1" ht="25.5" customHeight="1">
      <c r="B373" s="131"/>
      <c r="C373" s="141" t="s">
        <v>1008</v>
      </c>
      <c r="D373" s="141" t="s">
        <v>201</v>
      </c>
      <c r="E373" s="142" t="s">
        <v>1009</v>
      </c>
      <c r="F373" s="211" t="s">
        <v>1010</v>
      </c>
      <c r="G373" s="211"/>
      <c r="H373" s="211"/>
      <c r="I373" s="211"/>
      <c r="J373" s="143" t="s">
        <v>279</v>
      </c>
      <c r="K373" s="144">
        <v>1</v>
      </c>
      <c r="L373" s="212"/>
      <c r="M373" s="212"/>
      <c r="N373" s="212">
        <f t="shared" si="120"/>
        <v>0</v>
      </c>
      <c r="O373" s="210"/>
      <c r="P373" s="210"/>
      <c r="Q373" s="210"/>
      <c r="R373" s="136"/>
      <c r="T373" s="137" t="s">
        <v>5</v>
      </c>
      <c r="U373" s="40" t="s">
        <v>40</v>
      </c>
      <c r="V373" s="138">
        <v>0</v>
      </c>
      <c r="W373" s="138">
        <f t="shared" si="121"/>
        <v>0</v>
      </c>
      <c r="X373" s="138">
        <v>4.4999999999999997E-3</v>
      </c>
      <c r="Y373" s="138">
        <f t="shared" si="122"/>
        <v>4.4999999999999997E-3</v>
      </c>
      <c r="Z373" s="138">
        <v>0</v>
      </c>
      <c r="AA373" s="139">
        <f t="shared" si="123"/>
        <v>0</v>
      </c>
      <c r="AR373" s="18" t="s">
        <v>662</v>
      </c>
      <c r="AT373" s="18" t="s">
        <v>201</v>
      </c>
      <c r="AU373" s="18" t="s">
        <v>149</v>
      </c>
      <c r="AY373" s="18" t="s">
        <v>142</v>
      </c>
      <c r="BE373" s="140">
        <f t="shared" si="124"/>
        <v>0</v>
      </c>
      <c r="BF373" s="140">
        <f t="shared" si="125"/>
        <v>0</v>
      </c>
      <c r="BG373" s="140">
        <f t="shared" si="126"/>
        <v>0</v>
      </c>
      <c r="BH373" s="140">
        <f t="shared" si="127"/>
        <v>0</v>
      </c>
      <c r="BI373" s="140">
        <f t="shared" si="128"/>
        <v>0</v>
      </c>
      <c r="BJ373" s="18" t="s">
        <v>149</v>
      </c>
      <c r="BK373" s="140">
        <f t="shared" si="129"/>
        <v>0</v>
      </c>
      <c r="BL373" s="18" t="s">
        <v>602</v>
      </c>
      <c r="BM373" s="18" t="s">
        <v>1011</v>
      </c>
    </row>
    <row r="374" spans="2:65" s="1" customFormat="1" ht="25.5" customHeight="1">
      <c r="B374" s="131"/>
      <c r="C374" s="141" t="s">
        <v>1012</v>
      </c>
      <c r="D374" s="141" t="s">
        <v>201</v>
      </c>
      <c r="E374" s="142" t="s">
        <v>1013</v>
      </c>
      <c r="F374" s="211" t="s">
        <v>1014</v>
      </c>
      <c r="G374" s="211"/>
      <c r="H374" s="211"/>
      <c r="I374" s="211"/>
      <c r="J374" s="143" t="s">
        <v>279</v>
      </c>
      <c r="K374" s="144">
        <v>7</v>
      </c>
      <c r="L374" s="212"/>
      <c r="M374" s="212"/>
      <c r="N374" s="212">
        <f t="shared" si="120"/>
        <v>0</v>
      </c>
      <c r="O374" s="210"/>
      <c r="P374" s="210"/>
      <c r="Q374" s="210"/>
      <c r="R374" s="136"/>
      <c r="T374" s="137" t="s">
        <v>5</v>
      </c>
      <c r="U374" s="40" t="s">
        <v>40</v>
      </c>
      <c r="V374" s="138">
        <v>0</v>
      </c>
      <c r="W374" s="138">
        <f t="shared" si="121"/>
        <v>0</v>
      </c>
      <c r="X374" s="138">
        <v>6.0000000000000001E-3</v>
      </c>
      <c r="Y374" s="138">
        <f t="shared" si="122"/>
        <v>4.2000000000000003E-2</v>
      </c>
      <c r="Z374" s="138">
        <v>0</v>
      </c>
      <c r="AA374" s="139">
        <f t="shared" si="123"/>
        <v>0</v>
      </c>
      <c r="AR374" s="18" t="s">
        <v>662</v>
      </c>
      <c r="AT374" s="18" t="s">
        <v>201</v>
      </c>
      <c r="AU374" s="18" t="s">
        <v>149</v>
      </c>
      <c r="AY374" s="18" t="s">
        <v>142</v>
      </c>
      <c r="BE374" s="140">
        <f t="shared" si="124"/>
        <v>0</v>
      </c>
      <c r="BF374" s="140">
        <f t="shared" si="125"/>
        <v>0</v>
      </c>
      <c r="BG374" s="140">
        <f t="shared" si="126"/>
        <v>0</v>
      </c>
      <c r="BH374" s="140">
        <f t="shared" si="127"/>
        <v>0</v>
      </c>
      <c r="BI374" s="140">
        <f t="shared" si="128"/>
        <v>0</v>
      </c>
      <c r="BJ374" s="18" t="s">
        <v>149</v>
      </c>
      <c r="BK374" s="140">
        <f t="shared" si="129"/>
        <v>0</v>
      </c>
      <c r="BL374" s="18" t="s">
        <v>602</v>
      </c>
      <c r="BM374" s="18" t="s">
        <v>1015</v>
      </c>
    </row>
    <row r="375" spans="2:65" s="1" customFormat="1" ht="38.25" customHeight="1">
      <c r="B375" s="131"/>
      <c r="C375" s="132" t="s">
        <v>1016</v>
      </c>
      <c r="D375" s="132" t="s">
        <v>144</v>
      </c>
      <c r="E375" s="133" t="s">
        <v>1017</v>
      </c>
      <c r="F375" s="209" t="s">
        <v>1018</v>
      </c>
      <c r="G375" s="209"/>
      <c r="H375" s="209"/>
      <c r="I375" s="209"/>
      <c r="J375" s="134" t="s">
        <v>679</v>
      </c>
      <c r="K375" s="135">
        <v>11.634</v>
      </c>
      <c r="L375" s="210"/>
      <c r="M375" s="210"/>
      <c r="N375" s="210">
        <f t="shared" si="120"/>
        <v>0</v>
      </c>
      <c r="O375" s="210"/>
      <c r="P375" s="210"/>
      <c r="Q375" s="210"/>
      <c r="R375" s="136"/>
      <c r="T375" s="137" t="s">
        <v>5</v>
      </c>
      <c r="U375" s="40" t="s">
        <v>40</v>
      </c>
      <c r="V375" s="138">
        <v>0</v>
      </c>
      <c r="W375" s="138">
        <f t="shared" si="121"/>
        <v>0</v>
      </c>
      <c r="X375" s="138">
        <v>0</v>
      </c>
      <c r="Y375" s="138">
        <f t="shared" si="122"/>
        <v>0</v>
      </c>
      <c r="Z375" s="138">
        <v>0</v>
      </c>
      <c r="AA375" s="139">
        <f t="shared" si="123"/>
        <v>0</v>
      </c>
      <c r="AR375" s="18" t="s">
        <v>602</v>
      </c>
      <c r="AT375" s="18" t="s">
        <v>144</v>
      </c>
      <c r="AU375" s="18" t="s">
        <v>149</v>
      </c>
      <c r="AY375" s="18" t="s">
        <v>142</v>
      </c>
      <c r="BE375" s="140">
        <f t="shared" si="124"/>
        <v>0</v>
      </c>
      <c r="BF375" s="140">
        <f t="shared" si="125"/>
        <v>0</v>
      </c>
      <c r="BG375" s="140">
        <f t="shared" si="126"/>
        <v>0</v>
      </c>
      <c r="BH375" s="140">
        <f t="shared" si="127"/>
        <v>0</v>
      </c>
      <c r="BI375" s="140">
        <f t="shared" si="128"/>
        <v>0</v>
      </c>
      <c r="BJ375" s="18" t="s">
        <v>149</v>
      </c>
      <c r="BK375" s="140">
        <f t="shared" si="129"/>
        <v>0</v>
      </c>
      <c r="BL375" s="18" t="s">
        <v>602</v>
      </c>
      <c r="BM375" s="18" t="s">
        <v>1019</v>
      </c>
    </row>
    <row r="376" spans="2:65" s="9" customFormat="1" ht="29.9" customHeight="1">
      <c r="B376" s="120"/>
      <c r="C376" s="121"/>
      <c r="D376" s="130" t="s">
        <v>118</v>
      </c>
      <c r="E376" s="130"/>
      <c r="F376" s="130"/>
      <c r="G376" s="130"/>
      <c r="H376" s="130"/>
      <c r="I376" s="130"/>
      <c r="J376" s="130"/>
      <c r="K376" s="130"/>
      <c r="L376" s="130"/>
      <c r="M376" s="130"/>
      <c r="N376" s="215">
        <f>BK376</f>
        <v>0</v>
      </c>
      <c r="O376" s="216"/>
      <c r="P376" s="216"/>
      <c r="Q376" s="216"/>
      <c r="R376" s="123"/>
      <c r="T376" s="124"/>
      <c r="U376" s="121"/>
      <c r="V376" s="121"/>
      <c r="W376" s="125">
        <f>SUM(W377:W384)</f>
        <v>167.69899986000001</v>
      </c>
      <c r="X376" s="121"/>
      <c r="Y376" s="125">
        <f>SUM(Y377:Y384)</f>
        <v>3.3789028800000005</v>
      </c>
      <c r="Z376" s="121"/>
      <c r="AA376" s="126">
        <f>SUM(AA377:AA384)</f>
        <v>0</v>
      </c>
      <c r="AR376" s="127" t="s">
        <v>149</v>
      </c>
      <c r="AT376" s="128" t="s">
        <v>72</v>
      </c>
      <c r="AU376" s="128" t="s">
        <v>78</v>
      </c>
      <c r="AY376" s="127" t="s">
        <v>142</v>
      </c>
      <c r="BK376" s="129">
        <f>SUM(BK377:BK384)</f>
        <v>0</v>
      </c>
    </row>
    <row r="377" spans="2:65" s="1" customFormat="1" ht="25.5" customHeight="1">
      <c r="B377" s="131"/>
      <c r="C377" s="132" t="s">
        <v>1020</v>
      </c>
      <c r="D377" s="132" t="s">
        <v>144</v>
      </c>
      <c r="E377" s="133" t="s">
        <v>1021</v>
      </c>
      <c r="F377" s="209" t="s">
        <v>1022</v>
      </c>
      <c r="G377" s="209"/>
      <c r="H377" s="209"/>
      <c r="I377" s="209"/>
      <c r="J377" s="134" t="s">
        <v>217</v>
      </c>
      <c r="K377" s="135">
        <v>2.1080000000000001</v>
      </c>
      <c r="L377" s="210"/>
      <c r="M377" s="210"/>
      <c r="N377" s="210">
        <f t="shared" ref="N377:N384" si="130">ROUND(L377*K377,2)</f>
        <v>0</v>
      </c>
      <c r="O377" s="210"/>
      <c r="P377" s="210"/>
      <c r="Q377" s="210"/>
      <c r="R377" s="136"/>
      <c r="T377" s="137" t="s">
        <v>5</v>
      </c>
      <c r="U377" s="40" t="s">
        <v>40</v>
      </c>
      <c r="V377" s="138">
        <v>1.1694199999999999</v>
      </c>
      <c r="W377" s="138">
        <f t="shared" ref="W377:W384" si="131">V377*K377</f>
        <v>2.4651373599999999</v>
      </c>
      <c r="X377" s="138">
        <v>4.5900000000000003E-3</v>
      </c>
      <c r="Y377" s="138">
        <f t="shared" ref="Y377:Y384" si="132">X377*K377</f>
        <v>9.6757200000000005E-3</v>
      </c>
      <c r="Z377" s="138">
        <v>0</v>
      </c>
      <c r="AA377" s="139">
        <f t="shared" ref="AA377:AA384" si="133">Z377*K377</f>
        <v>0</v>
      </c>
      <c r="AR377" s="18" t="s">
        <v>602</v>
      </c>
      <c r="AT377" s="18" t="s">
        <v>144</v>
      </c>
      <c r="AU377" s="18" t="s">
        <v>149</v>
      </c>
      <c r="AY377" s="18" t="s">
        <v>142</v>
      </c>
      <c r="BE377" s="140">
        <f t="shared" ref="BE377:BE384" si="134">IF(U377="základná",N377,0)</f>
        <v>0</v>
      </c>
      <c r="BF377" s="140">
        <f t="shared" ref="BF377:BF384" si="135">IF(U377="znížená",N377,0)</f>
        <v>0</v>
      </c>
      <c r="BG377" s="140">
        <f t="shared" ref="BG377:BG384" si="136">IF(U377="zákl. prenesená",N377,0)</f>
        <v>0</v>
      </c>
      <c r="BH377" s="140">
        <f t="shared" ref="BH377:BH384" si="137">IF(U377="zníž. prenesená",N377,0)</f>
        <v>0</v>
      </c>
      <c r="BI377" s="140">
        <f t="shared" ref="BI377:BI384" si="138">IF(U377="nulová",N377,0)</f>
        <v>0</v>
      </c>
      <c r="BJ377" s="18" t="s">
        <v>149</v>
      </c>
      <c r="BK377" s="140">
        <f t="shared" ref="BK377:BK384" si="139">ROUND(L377*K377,2)</f>
        <v>0</v>
      </c>
      <c r="BL377" s="18" t="s">
        <v>602</v>
      </c>
      <c r="BM377" s="18" t="s">
        <v>1023</v>
      </c>
    </row>
    <row r="378" spans="2:65" s="1" customFormat="1" ht="25.5" customHeight="1">
      <c r="B378" s="131"/>
      <c r="C378" s="132" t="s">
        <v>1024</v>
      </c>
      <c r="D378" s="132" t="s">
        <v>144</v>
      </c>
      <c r="E378" s="133" t="s">
        <v>1025</v>
      </c>
      <c r="F378" s="209" t="s">
        <v>1026</v>
      </c>
      <c r="G378" s="209"/>
      <c r="H378" s="209"/>
      <c r="I378" s="209"/>
      <c r="J378" s="134" t="s">
        <v>262</v>
      </c>
      <c r="K378" s="135">
        <v>66.843999999999994</v>
      </c>
      <c r="L378" s="210"/>
      <c r="M378" s="210"/>
      <c r="N378" s="210">
        <f t="shared" si="130"/>
        <v>0</v>
      </c>
      <c r="O378" s="210"/>
      <c r="P378" s="210"/>
      <c r="Q378" s="210"/>
      <c r="R378" s="136"/>
      <c r="T378" s="137" t="s">
        <v>5</v>
      </c>
      <c r="U378" s="40" t="s">
        <v>40</v>
      </c>
      <c r="V378" s="138">
        <v>0.16314999999999999</v>
      </c>
      <c r="W378" s="138">
        <f t="shared" si="131"/>
        <v>10.905598599999998</v>
      </c>
      <c r="X378" s="138">
        <v>4.5700000000000003E-3</v>
      </c>
      <c r="Y378" s="138">
        <f t="shared" si="132"/>
        <v>0.30547708000000001</v>
      </c>
      <c r="Z378" s="138">
        <v>0</v>
      </c>
      <c r="AA378" s="139">
        <f t="shared" si="133"/>
        <v>0</v>
      </c>
      <c r="AR378" s="18" t="s">
        <v>602</v>
      </c>
      <c r="AT378" s="18" t="s">
        <v>144</v>
      </c>
      <c r="AU378" s="18" t="s">
        <v>149</v>
      </c>
      <c r="AY378" s="18" t="s">
        <v>142</v>
      </c>
      <c r="BE378" s="140">
        <f t="shared" si="134"/>
        <v>0</v>
      </c>
      <c r="BF378" s="140">
        <f t="shared" si="135"/>
        <v>0</v>
      </c>
      <c r="BG378" s="140">
        <f t="shared" si="136"/>
        <v>0</v>
      </c>
      <c r="BH378" s="140">
        <f t="shared" si="137"/>
        <v>0</v>
      </c>
      <c r="BI378" s="140">
        <f t="shared" si="138"/>
        <v>0</v>
      </c>
      <c r="BJ378" s="18" t="s">
        <v>149</v>
      </c>
      <c r="BK378" s="140">
        <f t="shared" si="139"/>
        <v>0</v>
      </c>
      <c r="BL378" s="18" t="s">
        <v>602</v>
      </c>
      <c r="BM378" s="18" t="s">
        <v>1027</v>
      </c>
    </row>
    <row r="379" spans="2:65" s="1" customFormat="1" ht="25.5" customHeight="1">
      <c r="B379" s="131"/>
      <c r="C379" s="132" t="s">
        <v>1028</v>
      </c>
      <c r="D379" s="132" t="s">
        <v>144</v>
      </c>
      <c r="E379" s="133" t="s">
        <v>1029</v>
      </c>
      <c r="F379" s="209" t="s">
        <v>1030</v>
      </c>
      <c r="G379" s="209"/>
      <c r="H379" s="209"/>
      <c r="I379" s="209"/>
      <c r="J379" s="134" t="s">
        <v>217</v>
      </c>
      <c r="K379" s="135">
        <v>133.36000000000001</v>
      </c>
      <c r="L379" s="210"/>
      <c r="M379" s="210"/>
      <c r="N379" s="210">
        <f t="shared" si="130"/>
        <v>0</v>
      </c>
      <c r="O379" s="210"/>
      <c r="P379" s="210"/>
      <c r="Q379" s="210"/>
      <c r="R379" s="136"/>
      <c r="T379" s="137" t="s">
        <v>5</v>
      </c>
      <c r="U379" s="40" t="s">
        <v>40</v>
      </c>
      <c r="V379" s="138">
        <v>0.73148000000000002</v>
      </c>
      <c r="W379" s="138">
        <f t="shared" si="131"/>
        <v>97.550172800000013</v>
      </c>
      <c r="X379" s="138">
        <v>4.6899999999999997E-3</v>
      </c>
      <c r="Y379" s="138">
        <f t="shared" si="132"/>
        <v>0.62545840000000008</v>
      </c>
      <c r="Z379" s="138">
        <v>0</v>
      </c>
      <c r="AA379" s="139">
        <f t="shared" si="133"/>
        <v>0</v>
      </c>
      <c r="AR379" s="18" t="s">
        <v>602</v>
      </c>
      <c r="AT379" s="18" t="s">
        <v>144</v>
      </c>
      <c r="AU379" s="18" t="s">
        <v>149</v>
      </c>
      <c r="AY379" s="18" t="s">
        <v>142</v>
      </c>
      <c r="BE379" s="140">
        <f t="shared" si="134"/>
        <v>0</v>
      </c>
      <c r="BF379" s="140">
        <f t="shared" si="135"/>
        <v>0</v>
      </c>
      <c r="BG379" s="140">
        <f t="shared" si="136"/>
        <v>0</v>
      </c>
      <c r="BH379" s="140">
        <f t="shared" si="137"/>
        <v>0</v>
      </c>
      <c r="BI379" s="140">
        <f t="shared" si="138"/>
        <v>0</v>
      </c>
      <c r="BJ379" s="18" t="s">
        <v>149</v>
      </c>
      <c r="BK379" s="140">
        <f t="shared" si="139"/>
        <v>0</v>
      </c>
      <c r="BL379" s="18" t="s">
        <v>602</v>
      </c>
      <c r="BM379" s="18" t="s">
        <v>1031</v>
      </c>
    </row>
    <row r="380" spans="2:65" s="1" customFormat="1" ht="25.5" customHeight="1">
      <c r="B380" s="131"/>
      <c r="C380" s="132" t="s">
        <v>1032</v>
      </c>
      <c r="D380" s="132" t="s">
        <v>144</v>
      </c>
      <c r="E380" s="133" t="s">
        <v>1033</v>
      </c>
      <c r="F380" s="209" t="s">
        <v>1034</v>
      </c>
      <c r="G380" s="209"/>
      <c r="H380" s="209"/>
      <c r="I380" s="209"/>
      <c r="J380" s="134" t="s">
        <v>217</v>
      </c>
      <c r="K380" s="135">
        <v>8.27</v>
      </c>
      <c r="L380" s="210"/>
      <c r="M380" s="210"/>
      <c r="N380" s="210">
        <f t="shared" si="130"/>
        <v>0</v>
      </c>
      <c r="O380" s="210"/>
      <c r="P380" s="210"/>
      <c r="Q380" s="210"/>
      <c r="R380" s="136"/>
      <c r="T380" s="137" t="s">
        <v>5</v>
      </c>
      <c r="U380" s="40" t="s">
        <v>40</v>
      </c>
      <c r="V380" s="138">
        <v>0.83148</v>
      </c>
      <c r="W380" s="138">
        <f t="shared" si="131"/>
        <v>6.8763395999999997</v>
      </c>
      <c r="X380" s="138">
        <v>4.6899999999999997E-3</v>
      </c>
      <c r="Y380" s="138">
        <f t="shared" si="132"/>
        <v>3.8786299999999996E-2</v>
      </c>
      <c r="Z380" s="138">
        <v>0</v>
      </c>
      <c r="AA380" s="139">
        <f t="shared" si="133"/>
        <v>0</v>
      </c>
      <c r="AR380" s="18" t="s">
        <v>602</v>
      </c>
      <c r="AT380" s="18" t="s">
        <v>144</v>
      </c>
      <c r="AU380" s="18" t="s">
        <v>149</v>
      </c>
      <c r="AY380" s="18" t="s">
        <v>142</v>
      </c>
      <c r="BE380" s="140">
        <f t="shared" si="134"/>
        <v>0</v>
      </c>
      <c r="BF380" s="140">
        <f t="shared" si="135"/>
        <v>0</v>
      </c>
      <c r="BG380" s="140">
        <f t="shared" si="136"/>
        <v>0</v>
      </c>
      <c r="BH380" s="140">
        <f t="shared" si="137"/>
        <v>0</v>
      </c>
      <c r="BI380" s="140">
        <f t="shared" si="138"/>
        <v>0</v>
      </c>
      <c r="BJ380" s="18" t="s">
        <v>149</v>
      </c>
      <c r="BK380" s="140">
        <f t="shared" si="139"/>
        <v>0</v>
      </c>
      <c r="BL380" s="18" t="s">
        <v>602</v>
      </c>
      <c r="BM380" s="18" t="s">
        <v>1035</v>
      </c>
    </row>
    <row r="381" spans="2:65" s="1" customFormat="1" ht="16.5" customHeight="1">
      <c r="B381" s="131"/>
      <c r="C381" s="141" t="s">
        <v>1036</v>
      </c>
      <c r="D381" s="141" t="s">
        <v>201</v>
      </c>
      <c r="E381" s="142" t="s">
        <v>1037</v>
      </c>
      <c r="F381" s="211" t="s">
        <v>1038</v>
      </c>
      <c r="G381" s="211"/>
      <c r="H381" s="211"/>
      <c r="I381" s="211"/>
      <c r="J381" s="143" t="s">
        <v>217</v>
      </c>
      <c r="K381" s="144">
        <v>163.994</v>
      </c>
      <c r="L381" s="212"/>
      <c r="M381" s="212"/>
      <c r="N381" s="212">
        <f t="shared" si="130"/>
        <v>0</v>
      </c>
      <c r="O381" s="210"/>
      <c r="P381" s="210"/>
      <c r="Q381" s="210"/>
      <c r="R381" s="136"/>
      <c r="T381" s="137" t="s">
        <v>5</v>
      </c>
      <c r="U381" s="40" t="s">
        <v>40</v>
      </c>
      <c r="V381" s="138">
        <v>0</v>
      </c>
      <c r="W381" s="138">
        <f t="shared" si="131"/>
        <v>0</v>
      </c>
      <c r="X381" s="138">
        <v>1.132E-2</v>
      </c>
      <c r="Y381" s="138">
        <f t="shared" si="132"/>
        <v>1.8564120800000001</v>
      </c>
      <c r="Z381" s="138">
        <v>0</v>
      </c>
      <c r="AA381" s="139">
        <f t="shared" si="133"/>
        <v>0</v>
      </c>
      <c r="AR381" s="18" t="s">
        <v>662</v>
      </c>
      <c r="AT381" s="18" t="s">
        <v>201</v>
      </c>
      <c r="AU381" s="18" t="s">
        <v>149</v>
      </c>
      <c r="AY381" s="18" t="s">
        <v>142</v>
      </c>
      <c r="BE381" s="140">
        <f t="shared" si="134"/>
        <v>0</v>
      </c>
      <c r="BF381" s="140">
        <f t="shared" si="135"/>
        <v>0</v>
      </c>
      <c r="BG381" s="140">
        <f t="shared" si="136"/>
        <v>0</v>
      </c>
      <c r="BH381" s="140">
        <f t="shared" si="137"/>
        <v>0</v>
      </c>
      <c r="BI381" s="140">
        <f t="shared" si="138"/>
        <v>0</v>
      </c>
      <c r="BJ381" s="18" t="s">
        <v>149</v>
      </c>
      <c r="BK381" s="140">
        <f t="shared" si="139"/>
        <v>0</v>
      </c>
      <c r="BL381" s="18" t="s">
        <v>602</v>
      </c>
      <c r="BM381" s="18" t="s">
        <v>1039</v>
      </c>
    </row>
    <row r="382" spans="2:65" s="1" customFormat="1" ht="25.5" customHeight="1">
      <c r="B382" s="131"/>
      <c r="C382" s="132" t="s">
        <v>1040</v>
      </c>
      <c r="D382" s="132" t="s">
        <v>144</v>
      </c>
      <c r="E382" s="133" t="s">
        <v>1041</v>
      </c>
      <c r="F382" s="209" t="s">
        <v>1042</v>
      </c>
      <c r="G382" s="209"/>
      <c r="H382" s="209"/>
      <c r="I382" s="209"/>
      <c r="J382" s="134" t="s">
        <v>217</v>
      </c>
      <c r="K382" s="135">
        <v>62.21</v>
      </c>
      <c r="L382" s="210"/>
      <c r="M382" s="210"/>
      <c r="N382" s="210">
        <f t="shared" si="130"/>
        <v>0</v>
      </c>
      <c r="O382" s="210"/>
      <c r="P382" s="210"/>
      <c r="Q382" s="210"/>
      <c r="R382" s="136"/>
      <c r="T382" s="137" t="s">
        <v>5</v>
      </c>
      <c r="U382" s="40" t="s">
        <v>40</v>
      </c>
      <c r="V382" s="138">
        <v>0.80215000000000003</v>
      </c>
      <c r="W382" s="138">
        <f t="shared" si="131"/>
        <v>49.901751500000003</v>
      </c>
      <c r="X382" s="138">
        <v>4.1099999999999999E-3</v>
      </c>
      <c r="Y382" s="138">
        <f t="shared" si="132"/>
        <v>0.2556831</v>
      </c>
      <c r="Z382" s="138">
        <v>0</v>
      </c>
      <c r="AA382" s="139">
        <f t="shared" si="133"/>
        <v>0</v>
      </c>
      <c r="AR382" s="18" t="s">
        <v>602</v>
      </c>
      <c r="AT382" s="18" t="s">
        <v>144</v>
      </c>
      <c r="AU382" s="18" t="s">
        <v>149</v>
      </c>
      <c r="AY382" s="18" t="s">
        <v>142</v>
      </c>
      <c r="BE382" s="140">
        <f t="shared" si="134"/>
        <v>0</v>
      </c>
      <c r="BF382" s="140">
        <f t="shared" si="135"/>
        <v>0</v>
      </c>
      <c r="BG382" s="140">
        <f t="shared" si="136"/>
        <v>0</v>
      </c>
      <c r="BH382" s="140">
        <f t="shared" si="137"/>
        <v>0</v>
      </c>
      <c r="BI382" s="140">
        <f t="shared" si="138"/>
        <v>0</v>
      </c>
      <c r="BJ382" s="18" t="s">
        <v>149</v>
      </c>
      <c r="BK382" s="140">
        <f t="shared" si="139"/>
        <v>0</v>
      </c>
      <c r="BL382" s="18" t="s">
        <v>602</v>
      </c>
      <c r="BM382" s="18" t="s">
        <v>1043</v>
      </c>
    </row>
    <row r="383" spans="2:65" s="1" customFormat="1" ht="25.5" customHeight="1">
      <c r="B383" s="131"/>
      <c r="C383" s="141" t="s">
        <v>1044</v>
      </c>
      <c r="D383" s="141" t="s">
        <v>201</v>
      </c>
      <c r="E383" s="142" t="s">
        <v>1045</v>
      </c>
      <c r="F383" s="211" t="s">
        <v>1046</v>
      </c>
      <c r="G383" s="211"/>
      <c r="H383" s="211"/>
      <c r="I383" s="211"/>
      <c r="J383" s="143" t="s">
        <v>217</v>
      </c>
      <c r="K383" s="144">
        <v>68.430999999999997</v>
      </c>
      <c r="L383" s="212"/>
      <c r="M383" s="212"/>
      <c r="N383" s="212">
        <f t="shared" si="130"/>
        <v>0</v>
      </c>
      <c r="O383" s="210"/>
      <c r="P383" s="210"/>
      <c r="Q383" s="210"/>
      <c r="R383" s="136"/>
      <c r="T383" s="137" t="s">
        <v>5</v>
      </c>
      <c r="U383" s="40" t="s">
        <v>40</v>
      </c>
      <c r="V383" s="138">
        <v>0</v>
      </c>
      <c r="W383" s="138">
        <f t="shared" si="131"/>
        <v>0</v>
      </c>
      <c r="X383" s="138">
        <v>4.1999999999999997E-3</v>
      </c>
      <c r="Y383" s="138">
        <f t="shared" si="132"/>
        <v>0.28741019999999995</v>
      </c>
      <c r="Z383" s="138">
        <v>0</v>
      </c>
      <c r="AA383" s="139">
        <f t="shared" si="133"/>
        <v>0</v>
      </c>
      <c r="AR383" s="18" t="s">
        <v>662</v>
      </c>
      <c r="AT383" s="18" t="s">
        <v>201</v>
      </c>
      <c r="AU383" s="18" t="s">
        <v>149</v>
      </c>
      <c r="AY383" s="18" t="s">
        <v>142</v>
      </c>
      <c r="BE383" s="140">
        <f t="shared" si="134"/>
        <v>0</v>
      </c>
      <c r="BF383" s="140">
        <f t="shared" si="135"/>
        <v>0</v>
      </c>
      <c r="BG383" s="140">
        <f t="shared" si="136"/>
        <v>0</v>
      </c>
      <c r="BH383" s="140">
        <f t="shared" si="137"/>
        <v>0</v>
      </c>
      <c r="BI383" s="140">
        <f t="shared" si="138"/>
        <v>0</v>
      </c>
      <c r="BJ383" s="18" t="s">
        <v>149</v>
      </c>
      <c r="BK383" s="140">
        <f t="shared" si="139"/>
        <v>0</v>
      </c>
      <c r="BL383" s="18" t="s">
        <v>602</v>
      </c>
      <c r="BM383" s="18" t="s">
        <v>1047</v>
      </c>
    </row>
    <row r="384" spans="2:65" s="1" customFormat="1" ht="25.5" customHeight="1">
      <c r="B384" s="131"/>
      <c r="C384" s="132" t="s">
        <v>1048</v>
      </c>
      <c r="D384" s="132" t="s">
        <v>144</v>
      </c>
      <c r="E384" s="133" t="s">
        <v>1049</v>
      </c>
      <c r="F384" s="209" t="s">
        <v>1050</v>
      </c>
      <c r="G384" s="209"/>
      <c r="H384" s="209"/>
      <c r="I384" s="209"/>
      <c r="J384" s="134" t="s">
        <v>679</v>
      </c>
      <c r="K384" s="135">
        <v>73.819000000000003</v>
      </c>
      <c r="L384" s="210"/>
      <c r="M384" s="210"/>
      <c r="N384" s="210">
        <f t="shared" si="130"/>
        <v>0</v>
      </c>
      <c r="O384" s="210"/>
      <c r="P384" s="210"/>
      <c r="Q384" s="210"/>
      <c r="R384" s="136"/>
      <c r="T384" s="137" t="s">
        <v>5</v>
      </c>
      <c r="U384" s="40" t="s">
        <v>40</v>
      </c>
      <c r="V384" s="138">
        <v>0</v>
      </c>
      <c r="W384" s="138">
        <f t="shared" si="131"/>
        <v>0</v>
      </c>
      <c r="X384" s="138">
        <v>0</v>
      </c>
      <c r="Y384" s="138">
        <f t="shared" si="132"/>
        <v>0</v>
      </c>
      <c r="Z384" s="138">
        <v>0</v>
      </c>
      <c r="AA384" s="139">
        <f t="shared" si="133"/>
        <v>0</v>
      </c>
      <c r="AR384" s="18" t="s">
        <v>602</v>
      </c>
      <c r="AT384" s="18" t="s">
        <v>144</v>
      </c>
      <c r="AU384" s="18" t="s">
        <v>149</v>
      </c>
      <c r="AY384" s="18" t="s">
        <v>142</v>
      </c>
      <c r="BE384" s="140">
        <f t="shared" si="134"/>
        <v>0</v>
      </c>
      <c r="BF384" s="140">
        <f t="shared" si="135"/>
        <v>0</v>
      </c>
      <c r="BG384" s="140">
        <f t="shared" si="136"/>
        <v>0</v>
      </c>
      <c r="BH384" s="140">
        <f t="shared" si="137"/>
        <v>0</v>
      </c>
      <c r="BI384" s="140">
        <f t="shared" si="138"/>
        <v>0</v>
      </c>
      <c r="BJ384" s="18" t="s">
        <v>149</v>
      </c>
      <c r="BK384" s="140">
        <f t="shared" si="139"/>
        <v>0</v>
      </c>
      <c r="BL384" s="18" t="s">
        <v>602</v>
      </c>
      <c r="BM384" s="18" t="s">
        <v>1051</v>
      </c>
    </row>
    <row r="385" spans="2:65" s="9" customFormat="1" ht="29.9" customHeight="1">
      <c r="B385" s="120"/>
      <c r="C385" s="121"/>
      <c r="D385" s="130" t="s">
        <v>119</v>
      </c>
      <c r="E385" s="130"/>
      <c r="F385" s="130"/>
      <c r="G385" s="130"/>
      <c r="H385" s="130"/>
      <c r="I385" s="130"/>
      <c r="J385" s="130"/>
      <c r="K385" s="130"/>
      <c r="L385" s="130"/>
      <c r="M385" s="130"/>
      <c r="N385" s="215">
        <f>BK385</f>
        <v>0</v>
      </c>
      <c r="O385" s="216"/>
      <c r="P385" s="216"/>
      <c r="Q385" s="216"/>
      <c r="R385" s="123"/>
      <c r="T385" s="124"/>
      <c r="U385" s="121"/>
      <c r="V385" s="121"/>
      <c r="W385" s="125">
        <f>SUM(W386:W391)</f>
        <v>120.68849789999999</v>
      </c>
      <c r="X385" s="121"/>
      <c r="Y385" s="125">
        <f>SUM(Y386:Y391)</f>
        <v>0.65208012500000001</v>
      </c>
      <c r="Z385" s="121"/>
      <c r="AA385" s="126">
        <f>SUM(AA386:AA391)</f>
        <v>0.20713999999999999</v>
      </c>
      <c r="AR385" s="127" t="s">
        <v>149</v>
      </c>
      <c r="AT385" s="128" t="s">
        <v>72</v>
      </c>
      <c r="AU385" s="128" t="s">
        <v>78</v>
      </c>
      <c r="AY385" s="127" t="s">
        <v>142</v>
      </c>
      <c r="BK385" s="129">
        <f>SUM(BK386:BK391)</f>
        <v>0</v>
      </c>
    </row>
    <row r="386" spans="2:65" s="1" customFormat="1" ht="16.5" customHeight="1">
      <c r="B386" s="131"/>
      <c r="C386" s="132" t="s">
        <v>1052</v>
      </c>
      <c r="D386" s="132" t="s">
        <v>144</v>
      </c>
      <c r="E386" s="133" t="s">
        <v>1053</v>
      </c>
      <c r="F386" s="209" t="s">
        <v>1054</v>
      </c>
      <c r="G386" s="209"/>
      <c r="H386" s="209"/>
      <c r="I386" s="209"/>
      <c r="J386" s="134" t="s">
        <v>262</v>
      </c>
      <c r="K386" s="135">
        <v>92.77</v>
      </c>
      <c r="L386" s="210"/>
      <c r="M386" s="210"/>
      <c r="N386" s="210">
        <f t="shared" ref="N386:N391" si="140">ROUND(L386*K386,2)</f>
        <v>0</v>
      </c>
      <c r="O386" s="210"/>
      <c r="P386" s="210"/>
      <c r="Q386" s="210"/>
      <c r="R386" s="136"/>
      <c r="T386" s="137" t="s">
        <v>5</v>
      </c>
      <c r="U386" s="40" t="s">
        <v>40</v>
      </c>
      <c r="V386" s="138">
        <v>8.4070000000000006E-2</v>
      </c>
      <c r="W386" s="138">
        <f t="shared" ref="W386:W391" si="141">V386*K386</f>
        <v>7.7991739000000004</v>
      </c>
      <c r="X386" s="138">
        <v>4.0000000000000003E-5</v>
      </c>
      <c r="Y386" s="138">
        <f t="shared" ref="Y386:Y391" si="142">X386*K386</f>
        <v>3.7108000000000002E-3</v>
      </c>
      <c r="Z386" s="138">
        <v>0</v>
      </c>
      <c r="AA386" s="139">
        <f t="shared" ref="AA386:AA391" si="143">Z386*K386</f>
        <v>0</v>
      </c>
      <c r="AR386" s="18" t="s">
        <v>602</v>
      </c>
      <c r="AT386" s="18" t="s">
        <v>144</v>
      </c>
      <c r="AU386" s="18" t="s">
        <v>149</v>
      </c>
      <c r="AY386" s="18" t="s">
        <v>142</v>
      </c>
      <c r="BE386" s="140">
        <f t="shared" ref="BE386:BE391" si="144">IF(U386="základná",N386,0)</f>
        <v>0</v>
      </c>
      <c r="BF386" s="140">
        <f t="shared" ref="BF386:BF391" si="145">IF(U386="znížená",N386,0)</f>
        <v>0</v>
      </c>
      <c r="BG386" s="140">
        <f t="shared" ref="BG386:BG391" si="146">IF(U386="zákl. prenesená",N386,0)</f>
        <v>0</v>
      </c>
      <c r="BH386" s="140">
        <f t="shared" ref="BH386:BH391" si="147">IF(U386="zníž. prenesená",N386,0)</f>
        <v>0</v>
      </c>
      <c r="BI386" s="140">
        <f t="shared" ref="BI386:BI391" si="148">IF(U386="nulová",N386,0)</f>
        <v>0</v>
      </c>
      <c r="BJ386" s="18" t="s">
        <v>149</v>
      </c>
      <c r="BK386" s="140">
        <f t="shared" ref="BK386:BK391" si="149">ROUND(L386*K386,2)</f>
        <v>0</v>
      </c>
      <c r="BL386" s="18" t="s">
        <v>602</v>
      </c>
      <c r="BM386" s="18" t="s">
        <v>1055</v>
      </c>
    </row>
    <row r="387" spans="2:65" s="1" customFormat="1" ht="16.5" customHeight="1">
      <c r="B387" s="131"/>
      <c r="C387" s="141" t="s">
        <v>1056</v>
      </c>
      <c r="D387" s="141" t="s">
        <v>201</v>
      </c>
      <c r="E387" s="142" t="s">
        <v>1057</v>
      </c>
      <c r="F387" s="211" t="s">
        <v>1058</v>
      </c>
      <c r="G387" s="211"/>
      <c r="H387" s="211"/>
      <c r="I387" s="211"/>
      <c r="J387" s="143" t="s">
        <v>262</v>
      </c>
      <c r="K387" s="144">
        <v>94.625</v>
      </c>
      <c r="L387" s="212"/>
      <c r="M387" s="212"/>
      <c r="N387" s="212">
        <f t="shared" si="140"/>
        <v>0</v>
      </c>
      <c r="O387" s="210"/>
      <c r="P387" s="210"/>
      <c r="Q387" s="210"/>
      <c r="R387" s="136"/>
      <c r="T387" s="137" t="s">
        <v>5</v>
      </c>
      <c r="U387" s="40" t="s">
        <v>40</v>
      </c>
      <c r="V387" s="138">
        <v>0</v>
      </c>
      <c r="W387" s="138">
        <f t="shared" si="141"/>
        <v>0</v>
      </c>
      <c r="X387" s="138">
        <v>5.0000000000000004E-6</v>
      </c>
      <c r="Y387" s="138">
        <f t="shared" si="142"/>
        <v>4.7312500000000002E-4</v>
      </c>
      <c r="Z387" s="138">
        <v>0</v>
      </c>
      <c r="AA387" s="139">
        <f t="shared" si="143"/>
        <v>0</v>
      </c>
      <c r="AR387" s="18" t="s">
        <v>662</v>
      </c>
      <c r="AT387" s="18" t="s">
        <v>201</v>
      </c>
      <c r="AU387" s="18" t="s">
        <v>149</v>
      </c>
      <c r="AY387" s="18" t="s">
        <v>142</v>
      </c>
      <c r="BE387" s="140">
        <f t="shared" si="144"/>
        <v>0</v>
      </c>
      <c r="BF387" s="140">
        <f t="shared" si="145"/>
        <v>0</v>
      </c>
      <c r="BG387" s="140">
        <f t="shared" si="146"/>
        <v>0</v>
      </c>
      <c r="BH387" s="140">
        <f t="shared" si="147"/>
        <v>0</v>
      </c>
      <c r="BI387" s="140">
        <f t="shared" si="148"/>
        <v>0</v>
      </c>
      <c r="BJ387" s="18" t="s">
        <v>149</v>
      </c>
      <c r="BK387" s="140">
        <f t="shared" si="149"/>
        <v>0</v>
      </c>
      <c r="BL387" s="18" t="s">
        <v>602</v>
      </c>
      <c r="BM387" s="18" t="s">
        <v>1059</v>
      </c>
    </row>
    <row r="388" spans="2:65" s="1" customFormat="1" ht="25.5" customHeight="1">
      <c r="B388" s="131"/>
      <c r="C388" s="132" t="s">
        <v>1060</v>
      </c>
      <c r="D388" s="132" t="s">
        <v>144</v>
      </c>
      <c r="E388" s="133" t="s">
        <v>1061</v>
      </c>
      <c r="F388" s="209" t="s">
        <v>1062</v>
      </c>
      <c r="G388" s="209"/>
      <c r="H388" s="209"/>
      <c r="I388" s="209"/>
      <c r="J388" s="134" t="s">
        <v>217</v>
      </c>
      <c r="K388" s="135">
        <v>207.14</v>
      </c>
      <c r="L388" s="210"/>
      <c r="M388" s="210"/>
      <c r="N388" s="210">
        <f t="shared" si="140"/>
        <v>0</v>
      </c>
      <c r="O388" s="210"/>
      <c r="P388" s="210"/>
      <c r="Q388" s="210"/>
      <c r="R388" s="136"/>
      <c r="T388" s="137" t="s">
        <v>5</v>
      </c>
      <c r="U388" s="40" t="s">
        <v>40</v>
      </c>
      <c r="V388" s="138">
        <v>0.24099999999999999</v>
      </c>
      <c r="W388" s="138">
        <f t="shared" si="141"/>
        <v>49.920739999999995</v>
      </c>
      <c r="X388" s="138">
        <v>0</v>
      </c>
      <c r="Y388" s="138">
        <f t="shared" si="142"/>
        <v>0</v>
      </c>
      <c r="Z388" s="138">
        <v>1E-3</v>
      </c>
      <c r="AA388" s="139">
        <f t="shared" si="143"/>
        <v>0.20713999999999999</v>
      </c>
      <c r="AR388" s="18" t="s">
        <v>602</v>
      </c>
      <c r="AT388" s="18" t="s">
        <v>144</v>
      </c>
      <c r="AU388" s="18" t="s">
        <v>149</v>
      </c>
      <c r="AY388" s="18" t="s">
        <v>142</v>
      </c>
      <c r="BE388" s="140">
        <f t="shared" si="144"/>
        <v>0</v>
      </c>
      <c r="BF388" s="140">
        <f t="shared" si="145"/>
        <v>0</v>
      </c>
      <c r="BG388" s="140">
        <f t="shared" si="146"/>
        <v>0</v>
      </c>
      <c r="BH388" s="140">
        <f t="shared" si="147"/>
        <v>0</v>
      </c>
      <c r="BI388" s="140">
        <f t="shared" si="148"/>
        <v>0</v>
      </c>
      <c r="BJ388" s="18" t="s">
        <v>149</v>
      </c>
      <c r="BK388" s="140">
        <f t="shared" si="149"/>
        <v>0</v>
      </c>
      <c r="BL388" s="18" t="s">
        <v>602</v>
      </c>
      <c r="BM388" s="18" t="s">
        <v>1063</v>
      </c>
    </row>
    <row r="389" spans="2:65" s="1" customFormat="1" ht="16.5" customHeight="1">
      <c r="B389" s="131"/>
      <c r="C389" s="132" t="s">
        <v>1064</v>
      </c>
      <c r="D389" s="132" t="s">
        <v>144</v>
      </c>
      <c r="E389" s="133" t="s">
        <v>1065</v>
      </c>
      <c r="F389" s="209" t="s">
        <v>1066</v>
      </c>
      <c r="G389" s="209"/>
      <c r="H389" s="209"/>
      <c r="I389" s="209"/>
      <c r="J389" s="134" t="s">
        <v>217</v>
      </c>
      <c r="K389" s="135">
        <v>159.6</v>
      </c>
      <c r="L389" s="210"/>
      <c r="M389" s="210"/>
      <c r="N389" s="210">
        <f t="shared" si="140"/>
        <v>0</v>
      </c>
      <c r="O389" s="210"/>
      <c r="P389" s="210"/>
      <c r="Q389" s="210"/>
      <c r="R389" s="136"/>
      <c r="T389" s="137" t="s">
        <v>5</v>
      </c>
      <c r="U389" s="40" t="s">
        <v>40</v>
      </c>
      <c r="V389" s="138">
        <v>0.39454</v>
      </c>
      <c r="W389" s="138">
        <f t="shared" si="141"/>
        <v>62.968584</v>
      </c>
      <c r="X389" s="138">
        <v>2.9999999999999997E-4</v>
      </c>
      <c r="Y389" s="138">
        <f t="shared" si="142"/>
        <v>4.7879999999999992E-2</v>
      </c>
      <c r="Z389" s="138">
        <v>0</v>
      </c>
      <c r="AA389" s="139">
        <f t="shared" si="143"/>
        <v>0</v>
      </c>
      <c r="AR389" s="18" t="s">
        <v>602</v>
      </c>
      <c r="AT389" s="18" t="s">
        <v>144</v>
      </c>
      <c r="AU389" s="18" t="s">
        <v>149</v>
      </c>
      <c r="AY389" s="18" t="s">
        <v>142</v>
      </c>
      <c r="BE389" s="140">
        <f t="shared" si="144"/>
        <v>0</v>
      </c>
      <c r="BF389" s="140">
        <f t="shared" si="145"/>
        <v>0</v>
      </c>
      <c r="BG389" s="140">
        <f t="shared" si="146"/>
        <v>0</v>
      </c>
      <c r="BH389" s="140">
        <f t="shared" si="147"/>
        <v>0</v>
      </c>
      <c r="BI389" s="140">
        <f t="shared" si="148"/>
        <v>0</v>
      </c>
      <c r="BJ389" s="18" t="s">
        <v>149</v>
      </c>
      <c r="BK389" s="140">
        <f t="shared" si="149"/>
        <v>0</v>
      </c>
      <c r="BL389" s="18" t="s">
        <v>602</v>
      </c>
      <c r="BM389" s="18" t="s">
        <v>1067</v>
      </c>
    </row>
    <row r="390" spans="2:65" s="1" customFormat="1" ht="16.5" customHeight="1">
      <c r="B390" s="131"/>
      <c r="C390" s="141" t="s">
        <v>1068</v>
      </c>
      <c r="D390" s="141" t="s">
        <v>201</v>
      </c>
      <c r="E390" s="142" t="s">
        <v>1069</v>
      </c>
      <c r="F390" s="211" t="s">
        <v>1070</v>
      </c>
      <c r="G390" s="211"/>
      <c r="H390" s="211"/>
      <c r="I390" s="211"/>
      <c r="J390" s="143" t="s">
        <v>217</v>
      </c>
      <c r="K390" s="144">
        <v>164.38800000000001</v>
      </c>
      <c r="L390" s="212"/>
      <c r="M390" s="212"/>
      <c r="N390" s="212">
        <f t="shared" si="140"/>
        <v>0</v>
      </c>
      <c r="O390" s="210"/>
      <c r="P390" s="210"/>
      <c r="Q390" s="210"/>
      <c r="R390" s="136"/>
      <c r="T390" s="137" t="s">
        <v>5</v>
      </c>
      <c r="U390" s="40" t="s">
        <v>40</v>
      </c>
      <c r="V390" s="138">
        <v>0</v>
      </c>
      <c r="W390" s="138">
        <f t="shared" si="141"/>
        <v>0</v>
      </c>
      <c r="X390" s="138">
        <v>3.65E-3</v>
      </c>
      <c r="Y390" s="138">
        <f t="shared" si="142"/>
        <v>0.6000162</v>
      </c>
      <c r="Z390" s="138">
        <v>0</v>
      </c>
      <c r="AA390" s="139">
        <f t="shared" si="143"/>
        <v>0</v>
      </c>
      <c r="AR390" s="18" t="s">
        <v>662</v>
      </c>
      <c r="AT390" s="18" t="s">
        <v>201</v>
      </c>
      <c r="AU390" s="18" t="s">
        <v>149</v>
      </c>
      <c r="AY390" s="18" t="s">
        <v>142</v>
      </c>
      <c r="BE390" s="140">
        <f t="shared" si="144"/>
        <v>0</v>
      </c>
      <c r="BF390" s="140">
        <f t="shared" si="145"/>
        <v>0</v>
      </c>
      <c r="BG390" s="140">
        <f t="shared" si="146"/>
        <v>0</v>
      </c>
      <c r="BH390" s="140">
        <f t="shared" si="147"/>
        <v>0</v>
      </c>
      <c r="BI390" s="140">
        <f t="shared" si="148"/>
        <v>0</v>
      </c>
      <c r="BJ390" s="18" t="s">
        <v>149</v>
      </c>
      <c r="BK390" s="140">
        <f t="shared" si="149"/>
        <v>0</v>
      </c>
      <c r="BL390" s="18" t="s">
        <v>602</v>
      </c>
      <c r="BM390" s="18" t="s">
        <v>1071</v>
      </c>
    </row>
    <row r="391" spans="2:65" s="1" customFormat="1" ht="25.5" customHeight="1">
      <c r="B391" s="131"/>
      <c r="C391" s="132" t="s">
        <v>1072</v>
      </c>
      <c r="D391" s="132" t="s">
        <v>144</v>
      </c>
      <c r="E391" s="133" t="s">
        <v>1073</v>
      </c>
      <c r="F391" s="209" t="s">
        <v>1074</v>
      </c>
      <c r="G391" s="209"/>
      <c r="H391" s="209"/>
      <c r="I391" s="209"/>
      <c r="J391" s="134" t="s">
        <v>679</v>
      </c>
      <c r="K391" s="135">
        <v>51.234000000000002</v>
      </c>
      <c r="L391" s="210"/>
      <c r="M391" s="210"/>
      <c r="N391" s="210">
        <f t="shared" si="140"/>
        <v>0</v>
      </c>
      <c r="O391" s="210"/>
      <c r="P391" s="210"/>
      <c r="Q391" s="210"/>
      <c r="R391" s="136"/>
      <c r="T391" s="137" t="s">
        <v>5</v>
      </c>
      <c r="U391" s="40" t="s">
        <v>40</v>
      </c>
      <c r="V391" s="138">
        <v>0</v>
      </c>
      <c r="W391" s="138">
        <f t="shared" si="141"/>
        <v>0</v>
      </c>
      <c r="X391" s="138">
        <v>0</v>
      </c>
      <c r="Y391" s="138">
        <f t="shared" si="142"/>
        <v>0</v>
      </c>
      <c r="Z391" s="138">
        <v>0</v>
      </c>
      <c r="AA391" s="139">
        <f t="shared" si="143"/>
        <v>0</v>
      </c>
      <c r="AR391" s="18" t="s">
        <v>602</v>
      </c>
      <c r="AT391" s="18" t="s">
        <v>144</v>
      </c>
      <c r="AU391" s="18" t="s">
        <v>149</v>
      </c>
      <c r="AY391" s="18" t="s">
        <v>142</v>
      </c>
      <c r="BE391" s="140">
        <f t="shared" si="144"/>
        <v>0</v>
      </c>
      <c r="BF391" s="140">
        <f t="shared" si="145"/>
        <v>0</v>
      </c>
      <c r="BG391" s="140">
        <f t="shared" si="146"/>
        <v>0</v>
      </c>
      <c r="BH391" s="140">
        <f t="shared" si="147"/>
        <v>0</v>
      </c>
      <c r="BI391" s="140">
        <f t="shared" si="148"/>
        <v>0</v>
      </c>
      <c r="BJ391" s="18" t="s">
        <v>149</v>
      </c>
      <c r="BK391" s="140">
        <f t="shared" si="149"/>
        <v>0</v>
      </c>
      <c r="BL391" s="18" t="s">
        <v>602</v>
      </c>
      <c r="BM391" s="18" t="s">
        <v>1075</v>
      </c>
    </row>
    <row r="392" spans="2:65" s="9" customFormat="1" ht="29.9" customHeight="1">
      <c r="B392" s="120"/>
      <c r="C392" s="121"/>
      <c r="D392" s="130" t="s">
        <v>120</v>
      </c>
      <c r="E392" s="130"/>
      <c r="F392" s="130"/>
      <c r="G392" s="130"/>
      <c r="H392" s="130"/>
      <c r="I392" s="130"/>
      <c r="J392" s="130"/>
      <c r="K392" s="130"/>
      <c r="L392" s="130"/>
      <c r="M392" s="130"/>
      <c r="N392" s="215">
        <f>BK392</f>
        <v>0</v>
      </c>
      <c r="O392" s="216"/>
      <c r="P392" s="216"/>
      <c r="Q392" s="216"/>
      <c r="R392" s="123"/>
      <c r="T392" s="124"/>
      <c r="U392" s="121"/>
      <c r="V392" s="121"/>
      <c r="W392" s="125">
        <f>SUM(W393:W394)</f>
        <v>4.2555519999999998</v>
      </c>
      <c r="X392" s="121"/>
      <c r="Y392" s="125">
        <f>SUM(Y393:Y394)</f>
        <v>5.0798999999999997E-2</v>
      </c>
      <c r="Z392" s="121"/>
      <c r="AA392" s="126">
        <f>SUM(AA393:AA394)</f>
        <v>0</v>
      </c>
      <c r="AR392" s="127" t="s">
        <v>149</v>
      </c>
      <c r="AT392" s="128" t="s">
        <v>72</v>
      </c>
      <c r="AU392" s="128" t="s">
        <v>78</v>
      </c>
      <c r="AY392" s="127" t="s">
        <v>142</v>
      </c>
      <c r="BK392" s="129">
        <f>SUM(BK393:BK394)</f>
        <v>0</v>
      </c>
    </row>
    <row r="393" spans="2:65" s="1" customFormat="1" ht="16.5" customHeight="1">
      <c r="B393" s="131"/>
      <c r="C393" s="132" t="s">
        <v>1076</v>
      </c>
      <c r="D393" s="132" t="s">
        <v>144</v>
      </c>
      <c r="E393" s="133" t="s">
        <v>1077</v>
      </c>
      <c r="F393" s="209" t="s">
        <v>1078</v>
      </c>
      <c r="G393" s="209"/>
      <c r="H393" s="209"/>
      <c r="I393" s="209"/>
      <c r="J393" s="134" t="s">
        <v>217</v>
      </c>
      <c r="K393" s="135">
        <v>8.26</v>
      </c>
      <c r="L393" s="210"/>
      <c r="M393" s="210"/>
      <c r="N393" s="210">
        <f>ROUND(L393*K393,2)</f>
        <v>0</v>
      </c>
      <c r="O393" s="210"/>
      <c r="P393" s="210"/>
      <c r="Q393" s="210"/>
      <c r="R393" s="136"/>
      <c r="T393" s="137" t="s">
        <v>5</v>
      </c>
      <c r="U393" s="40" t="s">
        <v>40</v>
      </c>
      <c r="V393" s="138">
        <v>0.51519999999999999</v>
      </c>
      <c r="W393" s="138">
        <f>V393*K393</f>
        <v>4.2555519999999998</v>
      </c>
      <c r="X393" s="138">
        <v>6.1500000000000001E-3</v>
      </c>
      <c r="Y393" s="138">
        <f>X393*K393</f>
        <v>5.0798999999999997E-2</v>
      </c>
      <c r="Z393" s="138">
        <v>0</v>
      </c>
      <c r="AA393" s="139">
        <f>Z393*K393</f>
        <v>0</v>
      </c>
      <c r="AR393" s="18" t="s">
        <v>602</v>
      </c>
      <c r="AT393" s="18" t="s">
        <v>144</v>
      </c>
      <c r="AU393" s="18" t="s">
        <v>149</v>
      </c>
      <c r="AY393" s="18" t="s">
        <v>142</v>
      </c>
      <c r="BE393" s="140">
        <f>IF(U393="základná",N393,0)</f>
        <v>0</v>
      </c>
      <c r="BF393" s="140">
        <f>IF(U393="znížená",N393,0)</f>
        <v>0</v>
      </c>
      <c r="BG393" s="140">
        <f>IF(U393="zákl. prenesená",N393,0)</f>
        <v>0</v>
      </c>
      <c r="BH393" s="140">
        <f>IF(U393="zníž. prenesená",N393,0)</f>
        <v>0</v>
      </c>
      <c r="BI393" s="140">
        <f>IF(U393="nulová",N393,0)</f>
        <v>0</v>
      </c>
      <c r="BJ393" s="18" t="s">
        <v>149</v>
      </c>
      <c r="BK393" s="140">
        <f>ROUND(L393*K393,2)</f>
        <v>0</v>
      </c>
      <c r="BL393" s="18" t="s">
        <v>602</v>
      </c>
      <c r="BM393" s="18" t="s">
        <v>1079</v>
      </c>
    </row>
    <row r="394" spans="2:65" s="1" customFormat="1" ht="25.5" customHeight="1">
      <c r="B394" s="131"/>
      <c r="C394" s="132" t="s">
        <v>1080</v>
      </c>
      <c r="D394" s="132" t="s">
        <v>144</v>
      </c>
      <c r="E394" s="133" t="s">
        <v>1081</v>
      </c>
      <c r="F394" s="209" t="s">
        <v>1082</v>
      </c>
      <c r="G394" s="209"/>
      <c r="H394" s="209"/>
      <c r="I394" s="209"/>
      <c r="J394" s="134" t="s">
        <v>679</v>
      </c>
      <c r="K394" s="135">
        <v>2.6949999999999998</v>
      </c>
      <c r="L394" s="210"/>
      <c r="M394" s="210"/>
      <c r="N394" s="210">
        <f>ROUND(L394*K394,2)</f>
        <v>0</v>
      </c>
      <c r="O394" s="210"/>
      <c r="P394" s="210"/>
      <c r="Q394" s="210"/>
      <c r="R394" s="136"/>
      <c r="T394" s="137" t="s">
        <v>5</v>
      </c>
      <c r="U394" s="40" t="s">
        <v>40</v>
      </c>
      <c r="V394" s="138">
        <v>0</v>
      </c>
      <c r="W394" s="138">
        <f>V394*K394</f>
        <v>0</v>
      </c>
      <c r="X394" s="138">
        <v>0</v>
      </c>
      <c r="Y394" s="138">
        <f>X394*K394</f>
        <v>0</v>
      </c>
      <c r="Z394" s="138">
        <v>0</v>
      </c>
      <c r="AA394" s="139">
        <f>Z394*K394</f>
        <v>0</v>
      </c>
      <c r="AR394" s="18" t="s">
        <v>602</v>
      </c>
      <c r="AT394" s="18" t="s">
        <v>144</v>
      </c>
      <c r="AU394" s="18" t="s">
        <v>149</v>
      </c>
      <c r="AY394" s="18" t="s">
        <v>142</v>
      </c>
      <c r="BE394" s="140">
        <f>IF(U394="základná",N394,0)</f>
        <v>0</v>
      </c>
      <c r="BF394" s="140">
        <f>IF(U394="znížená",N394,0)</f>
        <v>0</v>
      </c>
      <c r="BG394" s="140">
        <f>IF(U394="zákl. prenesená",N394,0)</f>
        <v>0</v>
      </c>
      <c r="BH394" s="140">
        <f>IF(U394="zníž. prenesená",N394,0)</f>
        <v>0</v>
      </c>
      <c r="BI394" s="140">
        <f>IF(U394="nulová",N394,0)</f>
        <v>0</v>
      </c>
      <c r="BJ394" s="18" t="s">
        <v>149</v>
      </c>
      <c r="BK394" s="140">
        <f>ROUND(L394*K394,2)</f>
        <v>0</v>
      </c>
      <c r="BL394" s="18" t="s">
        <v>602</v>
      </c>
      <c r="BM394" s="18" t="s">
        <v>1083</v>
      </c>
    </row>
    <row r="395" spans="2:65" s="9" customFormat="1" ht="29.9" customHeight="1">
      <c r="B395" s="120"/>
      <c r="C395" s="121"/>
      <c r="D395" s="130" t="s">
        <v>121</v>
      </c>
      <c r="E395" s="130"/>
      <c r="F395" s="130"/>
      <c r="G395" s="130"/>
      <c r="H395" s="130"/>
      <c r="I395" s="130"/>
      <c r="J395" s="130"/>
      <c r="K395" s="130"/>
      <c r="L395" s="130"/>
      <c r="M395" s="130"/>
      <c r="N395" s="215">
        <f>BK395</f>
        <v>0</v>
      </c>
      <c r="O395" s="216"/>
      <c r="P395" s="216"/>
      <c r="Q395" s="216"/>
      <c r="R395" s="123"/>
      <c r="T395" s="124"/>
      <c r="U395" s="121"/>
      <c r="V395" s="121"/>
      <c r="W395" s="125">
        <f>SUM(W396:W398)</f>
        <v>139.54740799999996</v>
      </c>
      <c r="X395" s="121"/>
      <c r="Y395" s="125">
        <f>SUM(Y396:Y398)</f>
        <v>3.71383332</v>
      </c>
      <c r="Z395" s="121"/>
      <c r="AA395" s="126">
        <f>SUM(AA396:AA398)</f>
        <v>0</v>
      </c>
      <c r="AR395" s="127" t="s">
        <v>149</v>
      </c>
      <c r="AT395" s="128" t="s">
        <v>72</v>
      </c>
      <c r="AU395" s="128" t="s">
        <v>78</v>
      </c>
      <c r="AY395" s="127" t="s">
        <v>142</v>
      </c>
      <c r="BK395" s="129">
        <f>SUM(BK396:BK398)</f>
        <v>0</v>
      </c>
    </row>
    <row r="396" spans="2:65" s="1" customFormat="1" ht="25.5" customHeight="1">
      <c r="B396" s="131"/>
      <c r="C396" s="132" t="s">
        <v>1084</v>
      </c>
      <c r="D396" s="132" t="s">
        <v>144</v>
      </c>
      <c r="E396" s="133" t="s">
        <v>1085</v>
      </c>
      <c r="F396" s="209" t="s">
        <v>1086</v>
      </c>
      <c r="G396" s="209"/>
      <c r="H396" s="209"/>
      <c r="I396" s="209"/>
      <c r="J396" s="134" t="s">
        <v>217</v>
      </c>
      <c r="K396" s="135">
        <v>139.40799999999999</v>
      </c>
      <c r="L396" s="210"/>
      <c r="M396" s="210"/>
      <c r="N396" s="210">
        <f>ROUND(L396*K396,2)</f>
        <v>0</v>
      </c>
      <c r="O396" s="210"/>
      <c r="P396" s="210"/>
      <c r="Q396" s="210"/>
      <c r="R396" s="136"/>
      <c r="T396" s="137" t="s">
        <v>5</v>
      </c>
      <c r="U396" s="40" t="s">
        <v>40</v>
      </c>
      <c r="V396" s="138">
        <v>1.0009999999999999</v>
      </c>
      <c r="W396" s="138">
        <f>V396*K396</f>
        <v>139.54740799999996</v>
      </c>
      <c r="X396" s="138">
        <v>3.5400000000000002E-3</v>
      </c>
      <c r="Y396" s="138">
        <f>X396*K396</f>
        <v>0.49350432</v>
      </c>
      <c r="Z396" s="138">
        <v>0</v>
      </c>
      <c r="AA396" s="139">
        <f>Z396*K396</f>
        <v>0</v>
      </c>
      <c r="AR396" s="18" t="s">
        <v>602</v>
      </c>
      <c r="AT396" s="18" t="s">
        <v>144</v>
      </c>
      <c r="AU396" s="18" t="s">
        <v>149</v>
      </c>
      <c r="AY396" s="18" t="s">
        <v>142</v>
      </c>
      <c r="BE396" s="140">
        <f>IF(U396="základná",N396,0)</f>
        <v>0</v>
      </c>
      <c r="BF396" s="140">
        <f>IF(U396="znížená",N396,0)</f>
        <v>0</v>
      </c>
      <c r="BG396" s="140">
        <f>IF(U396="zákl. prenesená",N396,0)</f>
        <v>0</v>
      </c>
      <c r="BH396" s="140">
        <f>IF(U396="zníž. prenesená",N396,0)</f>
        <v>0</v>
      </c>
      <c r="BI396" s="140">
        <f>IF(U396="nulová",N396,0)</f>
        <v>0</v>
      </c>
      <c r="BJ396" s="18" t="s">
        <v>149</v>
      </c>
      <c r="BK396" s="140">
        <f>ROUND(L396*K396,2)</f>
        <v>0</v>
      </c>
      <c r="BL396" s="18" t="s">
        <v>602</v>
      </c>
      <c r="BM396" s="18" t="s">
        <v>1087</v>
      </c>
    </row>
    <row r="397" spans="2:65" s="1" customFormat="1" ht="25.5" customHeight="1">
      <c r="B397" s="131"/>
      <c r="C397" s="141" t="s">
        <v>1088</v>
      </c>
      <c r="D397" s="141" t="s">
        <v>201</v>
      </c>
      <c r="E397" s="142" t="s">
        <v>1089</v>
      </c>
      <c r="F397" s="211" t="s">
        <v>1090</v>
      </c>
      <c r="G397" s="211"/>
      <c r="H397" s="211"/>
      <c r="I397" s="211"/>
      <c r="J397" s="143" t="s">
        <v>217</v>
      </c>
      <c r="K397" s="144">
        <v>153.34899999999999</v>
      </c>
      <c r="L397" s="212"/>
      <c r="M397" s="212"/>
      <c r="N397" s="212">
        <f>ROUND(L397*K397,2)</f>
        <v>0</v>
      </c>
      <c r="O397" s="210"/>
      <c r="P397" s="210"/>
      <c r="Q397" s="210"/>
      <c r="R397" s="136"/>
      <c r="T397" s="137" t="s">
        <v>5</v>
      </c>
      <c r="U397" s="40" t="s">
        <v>40</v>
      </c>
      <c r="V397" s="138">
        <v>0</v>
      </c>
      <c r="W397" s="138">
        <f>V397*K397</f>
        <v>0</v>
      </c>
      <c r="X397" s="138">
        <v>2.1000000000000001E-2</v>
      </c>
      <c r="Y397" s="138">
        <f>X397*K397</f>
        <v>3.220329</v>
      </c>
      <c r="Z397" s="138">
        <v>0</v>
      </c>
      <c r="AA397" s="139">
        <f>Z397*K397</f>
        <v>0</v>
      </c>
      <c r="AR397" s="18" t="s">
        <v>662</v>
      </c>
      <c r="AT397" s="18" t="s">
        <v>201</v>
      </c>
      <c r="AU397" s="18" t="s">
        <v>149</v>
      </c>
      <c r="AY397" s="18" t="s">
        <v>142</v>
      </c>
      <c r="BE397" s="140">
        <f>IF(U397="základná",N397,0)</f>
        <v>0</v>
      </c>
      <c r="BF397" s="140">
        <f>IF(U397="znížená",N397,0)</f>
        <v>0</v>
      </c>
      <c r="BG397" s="140">
        <f>IF(U397="zákl. prenesená",N397,0)</f>
        <v>0</v>
      </c>
      <c r="BH397" s="140">
        <f>IF(U397="zníž. prenesená",N397,0)</f>
        <v>0</v>
      </c>
      <c r="BI397" s="140">
        <f>IF(U397="nulová",N397,0)</f>
        <v>0</v>
      </c>
      <c r="BJ397" s="18" t="s">
        <v>149</v>
      </c>
      <c r="BK397" s="140">
        <f>ROUND(L397*K397,2)</f>
        <v>0</v>
      </c>
      <c r="BL397" s="18" t="s">
        <v>602</v>
      </c>
      <c r="BM397" s="18" t="s">
        <v>1091</v>
      </c>
    </row>
    <row r="398" spans="2:65" s="1" customFormat="1" ht="25.5" customHeight="1">
      <c r="B398" s="131"/>
      <c r="C398" s="132" t="s">
        <v>1092</v>
      </c>
      <c r="D398" s="132" t="s">
        <v>144</v>
      </c>
      <c r="E398" s="133" t="s">
        <v>1093</v>
      </c>
      <c r="F398" s="209" t="s">
        <v>1094</v>
      </c>
      <c r="G398" s="209"/>
      <c r="H398" s="209"/>
      <c r="I398" s="209"/>
      <c r="J398" s="134" t="s">
        <v>679</v>
      </c>
      <c r="K398" s="135">
        <v>55.529000000000003</v>
      </c>
      <c r="L398" s="210"/>
      <c r="M398" s="210"/>
      <c r="N398" s="210">
        <f>ROUND(L398*K398,2)</f>
        <v>0</v>
      </c>
      <c r="O398" s="210"/>
      <c r="P398" s="210"/>
      <c r="Q398" s="210"/>
      <c r="R398" s="136"/>
      <c r="T398" s="137" t="s">
        <v>5</v>
      </c>
      <c r="U398" s="40" t="s">
        <v>40</v>
      </c>
      <c r="V398" s="138">
        <v>0</v>
      </c>
      <c r="W398" s="138">
        <f>V398*K398</f>
        <v>0</v>
      </c>
      <c r="X398" s="138">
        <v>0</v>
      </c>
      <c r="Y398" s="138">
        <f>X398*K398</f>
        <v>0</v>
      </c>
      <c r="Z398" s="138">
        <v>0</v>
      </c>
      <c r="AA398" s="139">
        <f>Z398*K398</f>
        <v>0</v>
      </c>
      <c r="AR398" s="18" t="s">
        <v>602</v>
      </c>
      <c r="AT398" s="18" t="s">
        <v>144</v>
      </c>
      <c r="AU398" s="18" t="s">
        <v>149</v>
      </c>
      <c r="AY398" s="18" t="s">
        <v>142</v>
      </c>
      <c r="BE398" s="140">
        <f>IF(U398="základná",N398,0)</f>
        <v>0</v>
      </c>
      <c r="BF398" s="140">
        <f>IF(U398="znížená",N398,0)</f>
        <v>0</v>
      </c>
      <c r="BG398" s="140">
        <f>IF(U398="zákl. prenesená",N398,0)</f>
        <v>0</v>
      </c>
      <c r="BH398" s="140">
        <f>IF(U398="zníž. prenesená",N398,0)</f>
        <v>0</v>
      </c>
      <c r="BI398" s="140">
        <f>IF(U398="nulová",N398,0)</f>
        <v>0</v>
      </c>
      <c r="BJ398" s="18" t="s">
        <v>149</v>
      </c>
      <c r="BK398" s="140">
        <f>ROUND(L398*K398,2)</f>
        <v>0</v>
      </c>
      <c r="BL398" s="18" t="s">
        <v>602</v>
      </c>
      <c r="BM398" s="18" t="s">
        <v>1095</v>
      </c>
    </row>
    <row r="399" spans="2:65" s="9" customFormat="1" ht="29.9" customHeight="1">
      <c r="B399" s="120"/>
      <c r="C399" s="121"/>
      <c r="D399" s="130" t="s">
        <v>122</v>
      </c>
      <c r="E399" s="130"/>
      <c r="F399" s="130"/>
      <c r="G399" s="130"/>
      <c r="H399" s="130"/>
      <c r="I399" s="130"/>
      <c r="J399" s="130"/>
      <c r="K399" s="130"/>
      <c r="L399" s="130"/>
      <c r="M399" s="130"/>
      <c r="N399" s="215">
        <f>BK399</f>
        <v>0</v>
      </c>
      <c r="O399" s="216"/>
      <c r="P399" s="216"/>
      <c r="Q399" s="216"/>
      <c r="R399" s="123"/>
      <c r="T399" s="124"/>
      <c r="U399" s="121"/>
      <c r="V399" s="121"/>
      <c r="W399" s="125">
        <f>SUM(W400:W402)</f>
        <v>284.63717523999998</v>
      </c>
      <c r="X399" s="121"/>
      <c r="Y399" s="125">
        <f>SUM(Y400:Y402)</f>
        <v>0.79605535999999988</v>
      </c>
      <c r="Z399" s="121"/>
      <c r="AA399" s="126">
        <f>SUM(AA400:AA402)</f>
        <v>0</v>
      </c>
      <c r="AR399" s="127" t="s">
        <v>149</v>
      </c>
      <c r="AT399" s="128" t="s">
        <v>72</v>
      </c>
      <c r="AU399" s="128" t="s">
        <v>78</v>
      </c>
      <c r="AY399" s="127" t="s">
        <v>142</v>
      </c>
      <c r="BK399" s="129">
        <f>SUM(BK400:BK402)</f>
        <v>0</v>
      </c>
    </row>
    <row r="400" spans="2:65" s="1" customFormat="1" ht="38.25" customHeight="1">
      <c r="B400" s="131"/>
      <c r="C400" s="132" t="s">
        <v>1096</v>
      </c>
      <c r="D400" s="132" t="s">
        <v>144</v>
      </c>
      <c r="E400" s="133" t="s">
        <v>1097</v>
      </c>
      <c r="F400" s="209" t="s">
        <v>1098</v>
      </c>
      <c r="G400" s="209"/>
      <c r="H400" s="209"/>
      <c r="I400" s="209"/>
      <c r="J400" s="134" t="s">
        <v>217</v>
      </c>
      <c r="K400" s="135">
        <v>16.23</v>
      </c>
      <c r="L400" s="210"/>
      <c r="M400" s="210"/>
      <c r="N400" s="210">
        <f>ROUND(L400*K400,2)</f>
        <v>0</v>
      </c>
      <c r="O400" s="210"/>
      <c r="P400" s="210"/>
      <c r="Q400" s="210"/>
      <c r="R400" s="136"/>
      <c r="T400" s="137" t="s">
        <v>5</v>
      </c>
      <c r="U400" s="40" t="s">
        <v>40</v>
      </c>
      <c r="V400" s="138">
        <v>0.374</v>
      </c>
      <c r="W400" s="138">
        <f>V400*K400</f>
        <v>6.0700200000000004</v>
      </c>
      <c r="X400" s="138">
        <v>2.4000000000000001E-4</v>
      </c>
      <c r="Y400" s="138">
        <f>X400*K400</f>
        <v>3.8952000000000001E-3</v>
      </c>
      <c r="Z400" s="138">
        <v>0</v>
      </c>
      <c r="AA400" s="139">
        <f>Z400*K400</f>
        <v>0</v>
      </c>
      <c r="AR400" s="18" t="s">
        <v>602</v>
      </c>
      <c r="AT400" s="18" t="s">
        <v>144</v>
      </c>
      <c r="AU400" s="18" t="s">
        <v>149</v>
      </c>
      <c r="AY400" s="18" t="s">
        <v>142</v>
      </c>
      <c r="BE400" s="140">
        <f>IF(U400="základná",N400,0)</f>
        <v>0</v>
      </c>
      <c r="BF400" s="140">
        <f>IF(U400="znížená",N400,0)</f>
        <v>0</v>
      </c>
      <c r="BG400" s="140">
        <f>IF(U400="zákl. prenesená",N400,0)</f>
        <v>0</v>
      </c>
      <c r="BH400" s="140">
        <f>IF(U400="zníž. prenesená",N400,0)</f>
        <v>0</v>
      </c>
      <c r="BI400" s="140">
        <f>IF(U400="nulová",N400,0)</f>
        <v>0</v>
      </c>
      <c r="BJ400" s="18" t="s">
        <v>149</v>
      </c>
      <c r="BK400" s="140">
        <f>ROUND(L400*K400,2)</f>
        <v>0</v>
      </c>
      <c r="BL400" s="18" t="s">
        <v>602</v>
      </c>
      <c r="BM400" s="18" t="s">
        <v>1099</v>
      </c>
    </row>
    <row r="401" spans="2:65" s="1" customFormat="1" ht="25.5" customHeight="1">
      <c r="B401" s="131"/>
      <c r="C401" s="132" t="s">
        <v>1100</v>
      </c>
      <c r="D401" s="132" t="s">
        <v>144</v>
      </c>
      <c r="E401" s="133" t="s">
        <v>1101</v>
      </c>
      <c r="F401" s="209" t="s">
        <v>1102</v>
      </c>
      <c r="G401" s="209"/>
      <c r="H401" s="209"/>
      <c r="I401" s="209"/>
      <c r="J401" s="134" t="s">
        <v>217</v>
      </c>
      <c r="K401" s="135">
        <v>16.23</v>
      </c>
      <c r="L401" s="210"/>
      <c r="M401" s="210"/>
      <c r="N401" s="210">
        <f>ROUND(L401*K401,2)</f>
        <v>0</v>
      </c>
      <c r="O401" s="210"/>
      <c r="P401" s="210"/>
      <c r="Q401" s="210"/>
      <c r="R401" s="136"/>
      <c r="T401" s="137" t="s">
        <v>5</v>
      </c>
      <c r="U401" s="40" t="s">
        <v>40</v>
      </c>
      <c r="V401" s="138">
        <v>0.14813999999999999</v>
      </c>
      <c r="W401" s="138">
        <f>V401*K401</f>
        <v>2.4043122000000001</v>
      </c>
      <c r="X401" s="138">
        <v>8.0000000000000007E-5</v>
      </c>
      <c r="Y401" s="138">
        <f>X401*K401</f>
        <v>1.2984000000000001E-3</v>
      </c>
      <c r="Z401" s="138">
        <v>0</v>
      </c>
      <c r="AA401" s="139">
        <f>Z401*K401</f>
        <v>0</v>
      </c>
      <c r="AR401" s="18" t="s">
        <v>602</v>
      </c>
      <c r="AT401" s="18" t="s">
        <v>144</v>
      </c>
      <c r="AU401" s="18" t="s">
        <v>149</v>
      </c>
      <c r="AY401" s="18" t="s">
        <v>142</v>
      </c>
      <c r="BE401" s="140">
        <f>IF(U401="základná",N401,0)</f>
        <v>0</v>
      </c>
      <c r="BF401" s="140">
        <f>IF(U401="znížená",N401,0)</f>
        <v>0</v>
      </c>
      <c r="BG401" s="140">
        <f>IF(U401="zákl. prenesená",N401,0)</f>
        <v>0</v>
      </c>
      <c r="BH401" s="140">
        <f>IF(U401="zníž. prenesená",N401,0)</f>
        <v>0</v>
      </c>
      <c r="BI401" s="140">
        <f>IF(U401="nulová",N401,0)</f>
        <v>0</v>
      </c>
      <c r="BJ401" s="18" t="s">
        <v>149</v>
      </c>
      <c r="BK401" s="140">
        <f>ROUND(L401*K401,2)</f>
        <v>0</v>
      </c>
      <c r="BL401" s="18" t="s">
        <v>602</v>
      </c>
      <c r="BM401" s="18" t="s">
        <v>1103</v>
      </c>
    </row>
    <row r="402" spans="2:65" s="1" customFormat="1" ht="25.5" customHeight="1">
      <c r="B402" s="131"/>
      <c r="C402" s="132" t="s">
        <v>1104</v>
      </c>
      <c r="D402" s="132" t="s">
        <v>144</v>
      </c>
      <c r="E402" s="133" t="s">
        <v>1105</v>
      </c>
      <c r="F402" s="209" t="s">
        <v>1106</v>
      </c>
      <c r="G402" s="209"/>
      <c r="H402" s="209"/>
      <c r="I402" s="209"/>
      <c r="J402" s="134" t="s">
        <v>217</v>
      </c>
      <c r="K402" s="135">
        <v>1520.8879999999999</v>
      </c>
      <c r="L402" s="210"/>
      <c r="M402" s="210"/>
      <c r="N402" s="210">
        <f>ROUND(L402*K402,2)</f>
        <v>0</v>
      </c>
      <c r="O402" s="210"/>
      <c r="P402" s="210"/>
      <c r="Q402" s="210"/>
      <c r="R402" s="136"/>
      <c r="T402" s="137" t="s">
        <v>5</v>
      </c>
      <c r="U402" s="40" t="s">
        <v>40</v>
      </c>
      <c r="V402" s="138">
        <v>0.18157999999999999</v>
      </c>
      <c r="W402" s="138">
        <f>V402*K402</f>
        <v>276.16284303999998</v>
      </c>
      <c r="X402" s="138">
        <v>5.1999999999999995E-4</v>
      </c>
      <c r="Y402" s="138">
        <f>X402*K402</f>
        <v>0.79086175999999986</v>
      </c>
      <c r="Z402" s="138">
        <v>0</v>
      </c>
      <c r="AA402" s="139">
        <f>Z402*K402</f>
        <v>0</v>
      </c>
      <c r="AR402" s="18" t="s">
        <v>602</v>
      </c>
      <c r="AT402" s="18" t="s">
        <v>144</v>
      </c>
      <c r="AU402" s="18" t="s">
        <v>149</v>
      </c>
      <c r="AY402" s="18" t="s">
        <v>142</v>
      </c>
      <c r="BE402" s="140">
        <f>IF(U402="základná",N402,0)</f>
        <v>0</v>
      </c>
      <c r="BF402" s="140">
        <f>IF(U402="znížená",N402,0)</f>
        <v>0</v>
      </c>
      <c r="BG402" s="140">
        <f>IF(U402="zákl. prenesená",N402,0)</f>
        <v>0</v>
      </c>
      <c r="BH402" s="140">
        <f>IF(U402="zníž. prenesená",N402,0)</f>
        <v>0</v>
      </c>
      <c r="BI402" s="140">
        <f>IF(U402="nulová",N402,0)</f>
        <v>0</v>
      </c>
      <c r="BJ402" s="18" t="s">
        <v>149</v>
      </c>
      <c r="BK402" s="140">
        <f>ROUND(L402*K402,2)</f>
        <v>0</v>
      </c>
      <c r="BL402" s="18" t="s">
        <v>602</v>
      </c>
      <c r="BM402" s="18" t="s">
        <v>1107</v>
      </c>
    </row>
    <row r="403" spans="2:65" s="9" customFormat="1" ht="29.9" customHeight="1">
      <c r="B403" s="120"/>
      <c r="C403" s="121"/>
      <c r="D403" s="130" t="s">
        <v>123</v>
      </c>
      <c r="E403" s="130"/>
      <c r="F403" s="130"/>
      <c r="G403" s="130"/>
      <c r="H403" s="130"/>
      <c r="I403" s="130"/>
      <c r="J403" s="130"/>
      <c r="K403" s="130"/>
      <c r="L403" s="130"/>
      <c r="M403" s="130"/>
      <c r="N403" s="215">
        <f>BK403</f>
        <v>0</v>
      </c>
      <c r="O403" s="216"/>
      <c r="P403" s="216"/>
      <c r="Q403" s="216"/>
      <c r="R403" s="123"/>
      <c r="T403" s="124"/>
      <c r="U403" s="121"/>
      <c r="V403" s="121"/>
      <c r="W403" s="125">
        <f>SUM(W404:W405)</f>
        <v>61.597169999999991</v>
      </c>
      <c r="X403" s="121"/>
      <c r="Y403" s="125">
        <f>SUM(Y404:Y405)</f>
        <v>0.29296215000000003</v>
      </c>
      <c r="Z403" s="121"/>
      <c r="AA403" s="126">
        <f>SUM(AA404:AA405)</f>
        <v>0</v>
      </c>
      <c r="AR403" s="127" t="s">
        <v>149</v>
      </c>
      <c r="AT403" s="128" t="s">
        <v>72</v>
      </c>
      <c r="AU403" s="128" t="s">
        <v>78</v>
      </c>
      <c r="AY403" s="127" t="s">
        <v>142</v>
      </c>
      <c r="BK403" s="129">
        <f>SUM(BK404:BK405)</f>
        <v>0</v>
      </c>
    </row>
    <row r="404" spans="2:65" s="1" customFormat="1" ht="25.5" customHeight="1">
      <c r="B404" s="131"/>
      <c r="C404" s="132" t="s">
        <v>1108</v>
      </c>
      <c r="D404" s="132" t="s">
        <v>144</v>
      </c>
      <c r="E404" s="133" t="s">
        <v>1109</v>
      </c>
      <c r="F404" s="209" t="s">
        <v>1110</v>
      </c>
      <c r="G404" s="209"/>
      <c r="H404" s="209"/>
      <c r="I404" s="209"/>
      <c r="J404" s="134" t="s">
        <v>217</v>
      </c>
      <c r="K404" s="135">
        <v>751.18499999999995</v>
      </c>
      <c r="L404" s="210"/>
      <c r="M404" s="210"/>
      <c r="N404" s="210">
        <f>ROUND(L404*K404,2)</f>
        <v>0</v>
      </c>
      <c r="O404" s="210"/>
      <c r="P404" s="210"/>
      <c r="Q404" s="210"/>
      <c r="R404" s="136"/>
      <c r="T404" s="137" t="s">
        <v>5</v>
      </c>
      <c r="U404" s="40" t="s">
        <v>40</v>
      </c>
      <c r="V404" s="138">
        <v>0.03</v>
      </c>
      <c r="W404" s="138">
        <f>V404*K404</f>
        <v>22.535549999999997</v>
      </c>
      <c r="X404" s="138">
        <v>1.8000000000000001E-4</v>
      </c>
      <c r="Y404" s="138">
        <f>X404*K404</f>
        <v>0.13521330000000001</v>
      </c>
      <c r="Z404" s="138">
        <v>0</v>
      </c>
      <c r="AA404" s="139">
        <f>Z404*K404</f>
        <v>0</v>
      </c>
      <c r="AR404" s="18" t="s">
        <v>602</v>
      </c>
      <c r="AT404" s="18" t="s">
        <v>144</v>
      </c>
      <c r="AU404" s="18" t="s">
        <v>149</v>
      </c>
      <c r="AY404" s="18" t="s">
        <v>142</v>
      </c>
      <c r="BE404" s="140">
        <f>IF(U404="základná",N404,0)</f>
        <v>0</v>
      </c>
      <c r="BF404" s="140">
        <f>IF(U404="znížená",N404,0)</f>
        <v>0</v>
      </c>
      <c r="BG404" s="140">
        <f>IF(U404="zákl. prenesená",N404,0)</f>
        <v>0</v>
      </c>
      <c r="BH404" s="140">
        <f>IF(U404="zníž. prenesená",N404,0)</f>
        <v>0</v>
      </c>
      <c r="BI404" s="140">
        <f>IF(U404="nulová",N404,0)</f>
        <v>0</v>
      </c>
      <c r="BJ404" s="18" t="s">
        <v>149</v>
      </c>
      <c r="BK404" s="140">
        <f>ROUND(L404*K404,2)</f>
        <v>0</v>
      </c>
      <c r="BL404" s="18" t="s">
        <v>602</v>
      </c>
      <c r="BM404" s="18" t="s">
        <v>1111</v>
      </c>
    </row>
    <row r="405" spans="2:65" s="1" customFormat="1" ht="51" customHeight="1">
      <c r="B405" s="131"/>
      <c r="C405" s="132" t="s">
        <v>1112</v>
      </c>
      <c r="D405" s="132" t="s">
        <v>144</v>
      </c>
      <c r="E405" s="133" t="s">
        <v>1113</v>
      </c>
      <c r="F405" s="209" t="s">
        <v>1114</v>
      </c>
      <c r="G405" s="209"/>
      <c r="H405" s="209"/>
      <c r="I405" s="209"/>
      <c r="J405" s="134" t="s">
        <v>217</v>
      </c>
      <c r="K405" s="135">
        <v>751.18499999999995</v>
      </c>
      <c r="L405" s="210"/>
      <c r="M405" s="210"/>
      <c r="N405" s="210">
        <f>ROUND(L405*K405,2)</f>
        <v>0</v>
      </c>
      <c r="O405" s="210"/>
      <c r="P405" s="210"/>
      <c r="Q405" s="210"/>
      <c r="R405" s="136"/>
      <c r="T405" s="137" t="s">
        <v>5</v>
      </c>
      <c r="U405" s="40" t="s">
        <v>40</v>
      </c>
      <c r="V405" s="138">
        <v>5.1999999999999998E-2</v>
      </c>
      <c r="W405" s="138">
        <f>V405*K405</f>
        <v>39.061619999999998</v>
      </c>
      <c r="X405" s="138">
        <v>2.1000000000000001E-4</v>
      </c>
      <c r="Y405" s="138">
        <f>X405*K405</f>
        <v>0.15774885</v>
      </c>
      <c r="Z405" s="138">
        <v>0</v>
      </c>
      <c r="AA405" s="139">
        <f>Z405*K405</f>
        <v>0</v>
      </c>
      <c r="AR405" s="18" t="s">
        <v>602</v>
      </c>
      <c r="AT405" s="18" t="s">
        <v>144</v>
      </c>
      <c r="AU405" s="18" t="s">
        <v>149</v>
      </c>
      <c r="AY405" s="18" t="s">
        <v>142</v>
      </c>
      <c r="BE405" s="140">
        <f>IF(U405="základná",N405,0)</f>
        <v>0</v>
      </c>
      <c r="BF405" s="140">
        <f>IF(U405="znížená",N405,0)</f>
        <v>0</v>
      </c>
      <c r="BG405" s="140">
        <f>IF(U405="zákl. prenesená",N405,0)</f>
        <v>0</v>
      </c>
      <c r="BH405" s="140">
        <f>IF(U405="zníž. prenesená",N405,0)</f>
        <v>0</v>
      </c>
      <c r="BI405" s="140">
        <f>IF(U405="nulová",N405,0)</f>
        <v>0</v>
      </c>
      <c r="BJ405" s="18" t="s">
        <v>149</v>
      </c>
      <c r="BK405" s="140">
        <f>ROUND(L405*K405,2)</f>
        <v>0</v>
      </c>
      <c r="BL405" s="18" t="s">
        <v>602</v>
      </c>
      <c r="BM405" s="18" t="s">
        <v>1115</v>
      </c>
    </row>
    <row r="406" spans="2:65" s="9" customFormat="1" ht="37.4" customHeight="1">
      <c r="B406" s="120"/>
      <c r="C406" s="121"/>
      <c r="D406" s="122" t="s">
        <v>125</v>
      </c>
      <c r="E406" s="122"/>
      <c r="F406" s="122"/>
      <c r="G406" s="122"/>
      <c r="H406" s="122"/>
      <c r="I406" s="122"/>
      <c r="J406" s="122"/>
      <c r="K406" s="122"/>
      <c r="L406" s="122"/>
      <c r="M406" s="122"/>
      <c r="N406" s="217">
        <f>BK406</f>
        <v>0</v>
      </c>
      <c r="O406" s="218"/>
      <c r="P406" s="218"/>
      <c r="Q406" s="218"/>
      <c r="R406" s="123"/>
      <c r="T406" s="124"/>
      <c r="U406" s="121"/>
      <c r="V406" s="121"/>
      <c r="W406" s="125">
        <f>W407</f>
        <v>6.7000000000000004E-2</v>
      </c>
      <c r="X406" s="121"/>
      <c r="Y406" s="125">
        <f>Y407</f>
        <v>0</v>
      </c>
      <c r="Z406" s="121"/>
      <c r="AA406" s="126">
        <f>AA407</f>
        <v>0</v>
      </c>
      <c r="AR406" s="127" t="s">
        <v>801</v>
      </c>
      <c r="AT406" s="128" t="s">
        <v>72</v>
      </c>
      <c r="AU406" s="128" t="s">
        <v>73</v>
      </c>
      <c r="AY406" s="127" t="s">
        <v>142</v>
      </c>
      <c r="BK406" s="129">
        <f>BK407</f>
        <v>0</v>
      </c>
    </row>
    <row r="407" spans="2:65" s="9" customFormat="1" ht="20" customHeight="1">
      <c r="B407" s="120"/>
      <c r="C407" s="121"/>
      <c r="D407" s="130" t="s">
        <v>126</v>
      </c>
      <c r="E407" s="130"/>
      <c r="F407" s="130"/>
      <c r="G407" s="130"/>
      <c r="H407" s="130"/>
      <c r="I407" s="130"/>
      <c r="J407" s="130"/>
      <c r="K407" s="130"/>
      <c r="L407" s="130"/>
      <c r="M407" s="130"/>
      <c r="N407" s="219">
        <f>BK407</f>
        <v>0</v>
      </c>
      <c r="O407" s="220"/>
      <c r="P407" s="220"/>
      <c r="Q407" s="220"/>
      <c r="R407" s="123"/>
      <c r="T407" s="124"/>
      <c r="U407" s="121"/>
      <c r="V407" s="121"/>
      <c r="W407" s="125">
        <f>W408</f>
        <v>6.7000000000000004E-2</v>
      </c>
      <c r="X407" s="121"/>
      <c r="Y407" s="125">
        <f>Y408</f>
        <v>0</v>
      </c>
      <c r="Z407" s="121"/>
      <c r="AA407" s="126">
        <f>AA408</f>
        <v>0</v>
      </c>
      <c r="AR407" s="127" t="s">
        <v>801</v>
      </c>
      <c r="AT407" s="128" t="s">
        <v>72</v>
      </c>
      <c r="AU407" s="128" t="s">
        <v>78</v>
      </c>
      <c r="AY407" s="127" t="s">
        <v>142</v>
      </c>
      <c r="BK407" s="129">
        <f>BK408</f>
        <v>0</v>
      </c>
    </row>
    <row r="408" spans="2:65" s="1" customFormat="1" ht="25.5" customHeight="1">
      <c r="B408" s="131"/>
      <c r="C408" s="148" t="s">
        <v>1116</v>
      </c>
      <c r="D408" s="148" t="s">
        <v>144</v>
      </c>
      <c r="E408" s="149" t="s">
        <v>1117</v>
      </c>
      <c r="F408" s="213" t="s">
        <v>1118</v>
      </c>
      <c r="G408" s="213"/>
      <c r="H408" s="213"/>
      <c r="I408" s="213"/>
      <c r="J408" s="150" t="s">
        <v>716</v>
      </c>
      <c r="K408" s="151">
        <v>1</v>
      </c>
      <c r="L408" s="214"/>
      <c r="M408" s="214"/>
      <c r="N408" s="214">
        <f>ROUND(L408*K408,2)</f>
        <v>0</v>
      </c>
      <c r="O408" s="214"/>
      <c r="P408" s="214"/>
      <c r="Q408" s="214"/>
      <c r="R408" s="136"/>
      <c r="T408" s="137" t="s">
        <v>5</v>
      </c>
      <c r="U408" s="145" t="s">
        <v>40</v>
      </c>
      <c r="V408" s="146">
        <v>6.7000000000000004E-2</v>
      </c>
      <c r="W408" s="146">
        <f>V408*K408</f>
        <v>6.7000000000000004E-2</v>
      </c>
      <c r="X408" s="146">
        <v>0</v>
      </c>
      <c r="Y408" s="146">
        <f>X408*K408</f>
        <v>0</v>
      </c>
      <c r="Z408" s="146">
        <v>0</v>
      </c>
      <c r="AA408" s="147">
        <f>Z408*K408</f>
        <v>0</v>
      </c>
      <c r="AR408" s="18" t="s">
        <v>340</v>
      </c>
      <c r="AT408" s="18" t="s">
        <v>144</v>
      </c>
      <c r="AU408" s="18" t="s">
        <v>149</v>
      </c>
      <c r="AY408" s="18" t="s">
        <v>142</v>
      </c>
      <c r="BE408" s="140">
        <f>IF(U408="základná",N408,0)</f>
        <v>0</v>
      </c>
      <c r="BF408" s="140">
        <f>IF(U408="znížená",N408,0)</f>
        <v>0</v>
      </c>
      <c r="BG408" s="140">
        <f>IF(U408="zákl. prenesená",N408,0)</f>
        <v>0</v>
      </c>
      <c r="BH408" s="140">
        <f>IF(U408="zníž. prenesená",N408,0)</f>
        <v>0</v>
      </c>
      <c r="BI408" s="140">
        <f>IF(U408="nulová",N408,0)</f>
        <v>0</v>
      </c>
      <c r="BJ408" s="18" t="s">
        <v>149</v>
      </c>
      <c r="BK408" s="140">
        <f>ROUND(L408*K408,2)</f>
        <v>0</v>
      </c>
      <c r="BL408" s="18" t="s">
        <v>340</v>
      </c>
      <c r="BM408" s="18" t="s">
        <v>1119</v>
      </c>
    </row>
    <row r="409" spans="2:65" s="1" customFormat="1" ht="6.9" customHeight="1">
      <c r="B409" s="55"/>
      <c r="C409" s="56"/>
      <c r="D409" s="56"/>
      <c r="E409" s="56"/>
      <c r="F409" s="56"/>
      <c r="G409" s="56"/>
      <c r="H409" s="56"/>
      <c r="I409" s="56"/>
      <c r="J409" s="56"/>
      <c r="K409" s="56"/>
      <c r="L409" s="56"/>
      <c r="M409" s="56"/>
      <c r="N409" s="56"/>
      <c r="O409" s="56"/>
      <c r="P409" s="56"/>
      <c r="Q409" s="56"/>
      <c r="R409" s="57"/>
    </row>
  </sheetData>
  <mergeCells count="833">
    <mergeCell ref="N395:Q395"/>
    <mergeCell ref="N399:Q399"/>
    <mergeCell ref="N403:Q403"/>
    <mergeCell ref="N406:Q406"/>
    <mergeCell ref="N407:Q407"/>
    <mergeCell ref="H1:K1"/>
    <mergeCell ref="S2:AC2"/>
    <mergeCell ref="F408:I408"/>
    <mergeCell ref="L408:M408"/>
    <mergeCell ref="N408:Q408"/>
    <mergeCell ref="N137:Q137"/>
    <mergeCell ref="N138:Q138"/>
    <mergeCell ref="N139:Q139"/>
    <mergeCell ref="N154:Q154"/>
    <mergeCell ref="N166:Q166"/>
    <mergeCell ref="N186:Q186"/>
    <mergeCell ref="N199:Q199"/>
    <mergeCell ref="N203:Q203"/>
    <mergeCell ref="N234:Q234"/>
    <mergeCell ref="N271:Q271"/>
    <mergeCell ref="N273:Q273"/>
    <mergeCell ref="N274:Q274"/>
    <mergeCell ref="N281:Q281"/>
    <mergeCell ref="N290:Q290"/>
    <mergeCell ref="N292:Q292"/>
    <mergeCell ref="N294:Q294"/>
    <mergeCell ref="N296:Q296"/>
    <mergeCell ref="N313:Q313"/>
    <mergeCell ref="N316:Q316"/>
    <mergeCell ref="N327:Q327"/>
    <mergeCell ref="N337:Q337"/>
    <mergeCell ref="F404:I404"/>
    <mergeCell ref="L404:M404"/>
    <mergeCell ref="N404:Q404"/>
    <mergeCell ref="F396:I396"/>
    <mergeCell ref="L396:M396"/>
    <mergeCell ref="N396:Q396"/>
    <mergeCell ref="F397:I397"/>
    <mergeCell ref="L397:M397"/>
    <mergeCell ref="N397:Q397"/>
    <mergeCell ref="F398:I398"/>
    <mergeCell ref="L398:M398"/>
    <mergeCell ref="N398:Q398"/>
    <mergeCell ref="F391:I391"/>
    <mergeCell ref="L391:M391"/>
    <mergeCell ref="N391:Q391"/>
    <mergeCell ref="F393:I393"/>
    <mergeCell ref="F405:I405"/>
    <mergeCell ref="L405:M405"/>
    <mergeCell ref="N405:Q405"/>
    <mergeCell ref="F400:I400"/>
    <mergeCell ref="L400:M400"/>
    <mergeCell ref="N400:Q400"/>
    <mergeCell ref="F401:I401"/>
    <mergeCell ref="L401:M401"/>
    <mergeCell ref="N401:Q401"/>
    <mergeCell ref="F402:I402"/>
    <mergeCell ref="L402:M402"/>
    <mergeCell ref="N402:Q402"/>
    <mergeCell ref="L393:M393"/>
    <mergeCell ref="N393:Q393"/>
    <mergeCell ref="F394:I394"/>
    <mergeCell ref="L394:M394"/>
    <mergeCell ref="N394:Q394"/>
    <mergeCell ref="N392:Q392"/>
    <mergeCell ref="F388:I388"/>
    <mergeCell ref="L388:M388"/>
    <mergeCell ref="N388:Q388"/>
    <mergeCell ref="F389:I389"/>
    <mergeCell ref="L389:M389"/>
    <mergeCell ref="N389:Q389"/>
    <mergeCell ref="F390:I390"/>
    <mergeCell ref="L390:M390"/>
    <mergeCell ref="N390:Q390"/>
    <mergeCell ref="F384:I384"/>
    <mergeCell ref="L384:M384"/>
    <mergeCell ref="N384:Q384"/>
    <mergeCell ref="F386:I386"/>
    <mergeCell ref="L386:M386"/>
    <mergeCell ref="N386:Q386"/>
    <mergeCell ref="F387:I387"/>
    <mergeCell ref="L387:M387"/>
    <mergeCell ref="N387:Q387"/>
    <mergeCell ref="N385:Q385"/>
    <mergeCell ref="F381:I381"/>
    <mergeCell ref="L381:M381"/>
    <mergeCell ref="N381:Q381"/>
    <mergeCell ref="F382:I382"/>
    <mergeCell ref="L382:M382"/>
    <mergeCell ref="N382:Q382"/>
    <mergeCell ref="F383:I383"/>
    <mergeCell ref="L383:M383"/>
    <mergeCell ref="N383:Q383"/>
    <mergeCell ref="F378:I378"/>
    <mergeCell ref="L378:M378"/>
    <mergeCell ref="N378:Q378"/>
    <mergeCell ref="F379:I379"/>
    <mergeCell ref="L379:M379"/>
    <mergeCell ref="N379:Q379"/>
    <mergeCell ref="F380:I380"/>
    <mergeCell ref="L380:M380"/>
    <mergeCell ref="N380:Q380"/>
    <mergeCell ref="F374:I374"/>
    <mergeCell ref="L374:M374"/>
    <mergeCell ref="N374:Q374"/>
    <mergeCell ref="F375:I375"/>
    <mergeCell ref="L375:M375"/>
    <mergeCell ref="N375:Q375"/>
    <mergeCell ref="F377:I377"/>
    <mergeCell ref="L377:M377"/>
    <mergeCell ref="N377:Q377"/>
    <mergeCell ref="N376:Q376"/>
    <mergeCell ref="F371:I371"/>
    <mergeCell ref="L371:M371"/>
    <mergeCell ref="N371:Q371"/>
    <mergeCell ref="F372:I372"/>
    <mergeCell ref="L372:M372"/>
    <mergeCell ref="N372:Q372"/>
    <mergeCell ref="F373:I373"/>
    <mergeCell ref="L373:M373"/>
    <mergeCell ref="N373:Q373"/>
    <mergeCell ref="F367:I367"/>
    <mergeCell ref="L367:M367"/>
    <mergeCell ref="N367:Q367"/>
    <mergeCell ref="F368:I368"/>
    <mergeCell ref="L368:M368"/>
    <mergeCell ref="N368:Q368"/>
    <mergeCell ref="F370:I370"/>
    <mergeCell ref="L370:M370"/>
    <mergeCell ref="N370:Q370"/>
    <mergeCell ref="N369:Q369"/>
    <mergeCell ref="F364:I364"/>
    <mergeCell ref="L364:M364"/>
    <mergeCell ref="N364:Q364"/>
    <mergeCell ref="F365:I365"/>
    <mergeCell ref="L365:M365"/>
    <mergeCell ref="N365:Q365"/>
    <mergeCell ref="F366:I366"/>
    <mergeCell ref="L366:M366"/>
    <mergeCell ref="N366:Q366"/>
    <mergeCell ref="F361:I361"/>
    <mergeCell ref="L361:M361"/>
    <mergeCell ref="N361:Q361"/>
    <mergeCell ref="F362:I362"/>
    <mergeCell ref="L362:M362"/>
    <mergeCell ref="N362:Q362"/>
    <mergeCell ref="F363:I363"/>
    <mergeCell ref="L363:M363"/>
    <mergeCell ref="N363:Q363"/>
    <mergeCell ref="F358:I358"/>
    <mergeCell ref="L358:M358"/>
    <mergeCell ref="N358:Q358"/>
    <mergeCell ref="F359:I359"/>
    <mergeCell ref="L359:M359"/>
    <mergeCell ref="N359:Q359"/>
    <mergeCell ref="F360:I360"/>
    <mergeCell ref="L360:M360"/>
    <mergeCell ref="N360:Q360"/>
    <mergeCell ref="F355:I355"/>
    <mergeCell ref="L355:M355"/>
    <mergeCell ref="N355:Q355"/>
    <mergeCell ref="F356:I356"/>
    <mergeCell ref="L356:M356"/>
    <mergeCell ref="N356:Q356"/>
    <mergeCell ref="F357:I357"/>
    <mergeCell ref="L357:M357"/>
    <mergeCell ref="N357:Q357"/>
    <mergeCell ref="F352:I352"/>
    <mergeCell ref="L352:M352"/>
    <mergeCell ref="N352:Q352"/>
    <mergeCell ref="F353:I353"/>
    <mergeCell ref="L353:M353"/>
    <mergeCell ref="N353:Q353"/>
    <mergeCell ref="F354:I354"/>
    <mergeCell ref="L354:M354"/>
    <mergeCell ref="N354:Q354"/>
    <mergeCell ref="F349:I349"/>
    <mergeCell ref="L349:M349"/>
    <mergeCell ref="N349:Q349"/>
    <mergeCell ref="F350:I350"/>
    <mergeCell ref="L350:M350"/>
    <mergeCell ref="N350:Q350"/>
    <mergeCell ref="F351:I351"/>
    <mergeCell ref="L351:M351"/>
    <mergeCell ref="N351:Q351"/>
    <mergeCell ref="F346:I346"/>
    <mergeCell ref="L346:M346"/>
    <mergeCell ref="N346:Q346"/>
    <mergeCell ref="F347:I347"/>
    <mergeCell ref="L347:M347"/>
    <mergeCell ref="N347:Q347"/>
    <mergeCell ref="F348:I348"/>
    <mergeCell ref="L348:M348"/>
    <mergeCell ref="N348:Q348"/>
    <mergeCell ref="F343:I343"/>
    <mergeCell ref="L343:M343"/>
    <mergeCell ref="N343:Q343"/>
    <mergeCell ref="F344:I344"/>
    <mergeCell ref="L344:M344"/>
    <mergeCell ref="N344:Q344"/>
    <mergeCell ref="F345:I345"/>
    <mergeCell ref="L345:M345"/>
    <mergeCell ref="N345:Q345"/>
    <mergeCell ref="F340:I340"/>
    <mergeCell ref="L340:M340"/>
    <mergeCell ref="N340:Q340"/>
    <mergeCell ref="F341:I341"/>
    <mergeCell ref="L341:M341"/>
    <mergeCell ref="N341:Q341"/>
    <mergeCell ref="F342:I342"/>
    <mergeCell ref="L342:M342"/>
    <mergeCell ref="N342:Q342"/>
    <mergeCell ref="F336:I336"/>
    <mergeCell ref="L336:M336"/>
    <mergeCell ref="N336:Q336"/>
    <mergeCell ref="F338:I338"/>
    <mergeCell ref="L338:M338"/>
    <mergeCell ref="N338:Q338"/>
    <mergeCell ref="F339:I339"/>
    <mergeCell ref="L339:M339"/>
    <mergeCell ref="N339:Q339"/>
    <mergeCell ref="F333:I333"/>
    <mergeCell ref="L333:M333"/>
    <mergeCell ref="N333:Q333"/>
    <mergeCell ref="F334:I334"/>
    <mergeCell ref="L334:M334"/>
    <mergeCell ref="N334:Q334"/>
    <mergeCell ref="F335:I335"/>
    <mergeCell ref="L335:M335"/>
    <mergeCell ref="N335:Q335"/>
    <mergeCell ref="F330:I330"/>
    <mergeCell ref="L330:M330"/>
    <mergeCell ref="N330:Q330"/>
    <mergeCell ref="F331:I331"/>
    <mergeCell ref="L331:M331"/>
    <mergeCell ref="N331:Q331"/>
    <mergeCell ref="F332:I332"/>
    <mergeCell ref="L332:M332"/>
    <mergeCell ref="N332:Q332"/>
    <mergeCell ref="F326:I326"/>
    <mergeCell ref="L326:M326"/>
    <mergeCell ref="N326:Q326"/>
    <mergeCell ref="F328:I328"/>
    <mergeCell ref="L328:M328"/>
    <mergeCell ref="N328:Q328"/>
    <mergeCell ref="F329:I329"/>
    <mergeCell ref="L329:M329"/>
    <mergeCell ref="N329:Q329"/>
    <mergeCell ref="F323:I323"/>
    <mergeCell ref="L323:M323"/>
    <mergeCell ref="N323:Q323"/>
    <mergeCell ref="F324:I324"/>
    <mergeCell ref="L324:M324"/>
    <mergeCell ref="N324:Q324"/>
    <mergeCell ref="F325:I325"/>
    <mergeCell ref="L325:M325"/>
    <mergeCell ref="N325:Q325"/>
    <mergeCell ref="F320:I320"/>
    <mergeCell ref="L320:M320"/>
    <mergeCell ref="N320:Q320"/>
    <mergeCell ref="F321:I321"/>
    <mergeCell ref="L321:M321"/>
    <mergeCell ref="N321:Q321"/>
    <mergeCell ref="F322:I322"/>
    <mergeCell ref="L322:M322"/>
    <mergeCell ref="N322:Q322"/>
    <mergeCell ref="F317:I317"/>
    <mergeCell ref="L317:M317"/>
    <mergeCell ref="N317:Q317"/>
    <mergeCell ref="F318:I318"/>
    <mergeCell ref="L318:M318"/>
    <mergeCell ref="N318:Q318"/>
    <mergeCell ref="F319:I319"/>
    <mergeCell ref="L319:M319"/>
    <mergeCell ref="N319:Q319"/>
    <mergeCell ref="F312:I312"/>
    <mergeCell ref="L312:M312"/>
    <mergeCell ref="N312:Q312"/>
    <mergeCell ref="F314:I314"/>
    <mergeCell ref="L314:M314"/>
    <mergeCell ref="N314:Q314"/>
    <mergeCell ref="F315:I315"/>
    <mergeCell ref="L315:M315"/>
    <mergeCell ref="N315:Q315"/>
    <mergeCell ref="F309:I309"/>
    <mergeCell ref="L309:M309"/>
    <mergeCell ref="N309:Q309"/>
    <mergeCell ref="F310:I310"/>
    <mergeCell ref="L310:M310"/>
    <mergeCell ref="N310:Q310"/>
    <mergeCell ref="F311:I311"/>
    <mergeCell ref="L311:M311"/>
    <mergeCell ref="N311:Q311"/>
    <mergeCell ref="F306:I306"/>
    <mergeCell ref="L306:M306"/>
    <mergeCell ref="N306:Q306"/>
    <mergeCell ref="F307:I307"/>
    <mergeCell ref="L307:M307"/>
    <mergeCell ref="N307:Q307"/>
    <mergeCell ref="F308:I308"/>
    <mergeCell ref="L308:M308"/>
    <mergeCell ref="N308:Q308"/>
    <mergeCell ref="F303:I303"/>
    <mergeCell ref="L303:M303"/>
    <mergeCell ref="N303:Q303"/>
    <mergeCell ref="F304:I304"/>
    <mergeCell ref="L304:M304"/>
    <mergeCell ref="N304:Q304"/>
    <mergeCell ref="F305:I305"/>
    <mergeCell ref="L305:M305"/>
    <mergeCell ref="N305:Q305"/>
    <mergeCell ref="F300:I300"/>
    <mergeCell ref="L300:M300"/>
    <mergeCell ref="N300:Q300"/>
    <mergeCell ref="F301:I301"/>
    <mergeCell ref="L301:M301"/>
    <mergeCell ref="N301:Q301"/>
    <mergeCell ref="F302:I302"/>
    <mergeCell ref="L302:M302"/>
    <mergeCell ref="N302:Q302"/>
    <mergeCell ref="F297:I297"/>
    <mergeCell ref="L297:M297"/>
    <mergeCell ref="N297:Q297"/>
    <mergeCell ref="F298:I298"/>
    <mergeCell ref="L298:M298"/>
    <mergeCell ref="N298:Q298"/>
    <mergeCell ref="F299:I299"/>
    <mergeCell ref="L299:M299"/>
    <mergeCell ref="N299:Q299"/>
    <mergeCell ref="F291:I291"/>
    <mergeCell ref="L291:M291"/>
    <mergeCell ref="N291:Q291"/>
    <mergeCell ref="F293:I293"/>
    <mergeCell ref="L293:M293"/>
    <mergeCell ref="N293:Q293"/>
    <mergeCell ref="F295:I295"/>
    <mergeCell ref="L295:M295"/>
    <mergeCell ref="N295:Q295"/>
    <mergeCell ref="F287:I287"/>
    <mergeCell ref="L287:M287"/>
    <mergeCell ref="N287:Q287"/>
    <mergeCell ref="F288:I288"/>
    <mergeCell ref="L288:M288"/>
    <mergeCell ref="N288:Q288"/>
    <mergeCell ref="F289:I289"/>
    <mergeCell ref="L289:M289"/>
    <mergeCell ref="N289:Q289"/>
    <mergeCell ref="F284:I284"/>
    <mergeCell ref="L284:M284"/>
    <mergeCell ref="N284:Q284"/>
    <mergeCell ref="F285:I285"/>
    <mergeCell ref="L285:M285"/>
    <mergeCell ref="N285:Q285"/>
    <mergeCell ref="F286:I286"/>
    <mergeCell ref="L286:M286"/>
    <mergeCell ref="N286:Q286"/>
    <mergeCell ref="F280:I280"/>
    <mergeCell ref="L280:M280"/>
    <mergeCell ref="N280:Q280"/>
    <mergeCell ref="F282:I282"/>
    <mergeCell ref="L282:M282"/>
    <mergeCell ref="N282:Q282"/>
    <mergeCell ref="F283:I283"/>
    <mergeCell ref="L283:M283"/>
    <mergeCell ref="N283:Q283"/>
    <mergeCell ref="F277:I277"/>
    <mergeCell ref="L277:M277"/>
    <mergeCell ref="N277:Q277"/>
    <mergeCell ref="F278:I278"/>
    <mergeCell ref="L278:M278"/>
    <mergeCell ref="N278:Q278"/>
    <mergeCell ref="F279:I279"/>
    <mergeCell ref="L279:M279"/>
    <mergeCell ref="N279:Q279"/>
    <mergeCell ref="F272:I272"/>
    <mergeCell ref="L272:M272"/>
    <mergeCell ref="N272:Q272"/>
    <mergeCell ref="F275:I275"/>
    <mergeCell ref="L275:M275"/>
    <mergeCell ref="N275:Q275"/>
    <mergeCell ref="F276:I276"/>
    <mergeCell ref="L276:M276"/>
    <mergeCell ref="N276:Q276"/>
    <mergeCell ref="F268:I268"/>
    <mergeCell ref="L268:M268"/>
    <mergeCell ref="N268:Q268"/>
    <mergeCell ref="F269:I269"/>
    <mergeCell ref="L269:M269"/>
    <mergeCell ref="N269:Q269"/>
    <mergeCell ref="F270:I270"/>
    <mergeCell ref="L270:M270"/>
    <mergeCell ref="N270:Q270"/>
    <mergeCell ref="F265:I265"/>
    <mergeCell ref="L265:M265"/>
    <mergeCell ref="N265:Q265"/>
    <mergeCell ref="F266:I266"/>
    <mergeCell ref="L266:M266"/>
    <mergeCell ref="N266:Q266"/>
    <mergeCell ref="F267:I267"/>
    <mergeCell ref="L267:M267"/>
    <mergeCell ref="N267:Q267"/>
    <mergeCell ref="F262:I262"/>
    <mergeCell ref="L262:M262"/>
    <mergeCell ref="N262:Q262"/>
    <mergeCell ref="F263:I263"/>
    <mergeCell ref="L263:M263"/>
    <mergeCell ref="N263:Q263"/>
    <mergeCell ref="F264:I264"/>
    <mergeCell ref="L264:M264"/>
    <mergeCell ref="N264:Q264"/>
    <mergeCell ref="F259:I259"/>
    <mergeCell ref="L259:M259"/>
    <mergeCell ref="N259:Q259"/>
    <mergeCell ref="F260:I260"/>
    <mergeCell ref="L260:M260"/>
    <mergeCell ref="N260:Q260"/>
    <mergeCell ref="F261:I261"/>
    <mergeCell ref="L261:M261"/>
    <mergeCell ref="N261:Q261"/>
    <mergeCell ref="F256:I256"/>
    <mergeCell ref="L256:M256"/>
    <mergeCell ref="N256:Q256"/>
    <mergeCell ref="F257:I257"/>
    <mergeCell ref="L257:M257"/>
    <mergeCell ref="N257:Q257"/>
    <mergeCell ref="F258:I258"/>
    <mergeCell ref="L258:M258"/>
    <mergeCell ref="N258:Q258"/>
    <mergeCell ref="F253:I253"/>
    <mergeCell ref="L253:M253"/>
    <mergeCell ref="N253:Q253"/>
    <mergeCell ref="F254:I254"/>
    <mergeCell ref="L254:M254"/>
    <mergeCell ref="N254:Q254"/>
    <mergeCell ref="F255:I255"/>
    <mergeCell ref="L255:M255"/>
    <mergeCell ref="N255:Q255"/>
    <mergeCell ref="F250:I250"/>
    <mergeCell ref="L250:M250"/>
    <mergeCell ref="N250:Q250"/>
    <mergeCell ref="F251:I251"/>
    <mergeCell ref="L251:M251"/>
    <mergeCell ref="N251:Q251"/>
    <mergeCell ref="F252:I252"/>
    <mergeCell ref="L252:M252"/>
    <mergeCell ref="N252:Q252"/>
    <mergeCell ref="F247:I247"/>
    <mergeCell ref="L247:M247"/>
    <mergeCell ref="N247:Q247"/>
    <mergeCell ref="F248:I248"/>
    <mergeCell ref="L248:M248"/>
    <mergeCell ref="N248:Q248"/>
    <mergeCell ref="F249:I249"/>
    <mergeCell ref="L249:M249"/>
    <mergeCell ref="N249:Q249"/>
    <mergeCell ref="F244:I244"/>
    <mergeCell ref="L244:M244"/>
    <mergeCell ref="N244:Q244"/>
    <mergeCell ref="F245:I245"/>
    <mergeCell ref="L245:M245"/>
    <mergeCell ref="N245:Q245"/>
    <mergeCell ref="F246:I246"/>
    <mergeCell ref="L246:M246"/>
    <mergeCell ref="N246:Q246"/>
    <mergeCell ref="F241:I241"/>
    <mergeCell ref="L241:M241"/>
    <mergeCell ref="N241:Q241"/>
    <mergeCell ref="F242:I242"/>
    <mergeCell ref="L242:M242"/>
    <mergeCell ref="N242:Q242"/>
    <mergeCell ref="F243:I243"/>
    <mergeCell ref="L243:M243"/>
    <mergeCell ref="N243:Q243"/>
    <mergeCell ref="F238:I238"/>
    <mergeCell ref="L238:M238"/>
    <mergeCell ref="N238:Q238"/>
    <mergeCell ref="F239:I239"/>
    <mergeCell ref="L239:M239"/>
    <mergeCell ref="N239:Q239"/>
    <mergeCell ref="F240:I240"/>
    <mergeCell ref="L240:M240"/>
    <mergeCell ref="N240:Q240"/>
    <mergeCell ref="F235:I235"/>
    <mergeCell ref="L235:M235"/>
    <mergeCell ref="N235:Q235"/>
    <mergeCell ref="F236:I236"/>
    <mergeCell ref="L236:M236"/>
    <mergeCell ref="N236:Q236"/>
    <mergeCell ref="F237:I237"/>
    <mergeCell ref="L237:M237"/>
    <mergeCell ref="N237:Q237"/>
    <mergeCell ref="F231:I231"/>
    <mergeCell ref="L231:M231"/>
    <mergeCell ref="N231:Q231"/>
    <mergeCell ref="F232:I232"/>
    <mergeCell ref="L232:M232"/>
    <mergeCell ref="N232:Q232"/>
    <mergeCell ref="F233:I233"/>
    <mergeCell ref="L233:M233"/>
    <mergeCell ref="N233:Q233"/>
    <mergeCell ref="F228:I228"/>
    <mergeCell ref="L228:M228"/>
    <mergeCell ref="N228:Q228"/>
    <mergeCell ref="F229:I229"/>
    <mergeCell ref="L229:M229"/>
    <mergeCell ref="N229:Q229"/>
    <mergeCell ref="F230:I230"/>
    <mergeCell ref="L230:M230"/>
    <mergeCell ref="N230:Q230"/>
    <mergeCell ref="F225:I225"/>
    <mergeCell ref="L225:M225"/>
    <mergeCell ref="N225:Q225"/>
    <mergeCell ref="F226:I226"/>
    <mergeCell ref="L226:M226"/>
    <mergeCell ref="N226:Q226"/>
    <mergeCell ref="F227:I227"/>
    <mergeCell ref="L227:M227"/>
    <mergeCell ref="N227:Q227"/>
    <mergeCell ref="F222:I222"/>
    <mergeCell ref="L222:M222"/>
    <mergeCell ref="N222:Q222"/>
    <mergeCell ref="F223:I223"/>
    <mergeCell ref="L223:M223"/>
    <mergeCell ref="N223:Q223"/>
    <mergeCell ref="F224:I224"/>
    <mergeCell ref="L224:M224"/>
    <mergeCell ref="N224:Q224"/>
    <mergeCell ref="F219:I219"/>
    <mergeCell ref="L219:M219"/>
    <mergeCell ref="N219:Q219"/>
    <mergeCell ref="F220:I220"/>
    <mergeCell ref="L220:M220"/>
    <mergeCell ref="N220:Q220"/>
    <mergeCell ref="F221:I221"/>
    <mergeCell ref="L221:M221"/>
    <mergeCell ref="N221:Q221"/>
    <mergeCell ref="F216:I216"/>
    <mergeCell ref="L216:M216"/>
    <mergeCell ref="N216:Q216"/>
    <mergeCell ref="F217:I217"/>
    <mergeCell ref="L217:M217"/>
    <mergeCell ref="N217:Q217"/>
    <mergeCell ref="F218:I218"/>
    <mergeCell ref="L218:M218"/>
    <mergeCell ref="N218:Q218"/>
    <mergeCell ref="F213:I213"/>
    <mergeCell ref="L213:M213"/>
    <mergeCell ref="N213:Q213"/>
    <mergeCell ref="F214:I214"/>
    <mergeCell ref="L214:M214"/>
    <mergeCell ref="N214:Q214"/>
    <mergeCell ref="F215:I215"/>
    <mergeCell ref="L215:M215"/>
    <mergeCell ref="N215:Q215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F207:I207"/>
    <mergeCell ref="L207:M207"/>
    <mergeCell ref="N207:Q207"/>
    <mergeCell ref="F208:I208"/>
    <mergeCell ref="L208:M208"/>
    <mergeCell ref="N208:Q208"/>
    <mergeCell ref="F209:I209"/>
    <mergeCell ref="L209:M209"/>
    <mergeCell ref="N209:Q209"/>
    <mergeCell ref="F204:I204"/>
    <mergeCell ref="L204:M204"/>
    <mergeCell ref="N204:Q204"/>
    <mergeCell ref="F205:I205"/>
    <mergeCell ref="L205:M205"/>
    <mergeCell ref="N205:Q205"/>
    <mergeCell ref="F206:I206"/>
    <mergeCell ref="L206:M206"/>
    <mergeCell ref="N206:Q206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196:I196"/>
    <mergeCell ref="L196:M196"/>
    <mergeCell ref="N196:Q196"/>
    <mergeCell ref="F197:I197"/>
    <mergeCell ref="L197:M197"/>
    <mergeCell ref="N197:Q197"/>
    <mergeCell ref="F198:I198"/>
    <mergeCell ref="L198:M198"/>
    <mergeCell ref="N198:Q198"/>
    <mergeCell ref="F193:I193"/>
    <mergeCell ref="L193:M193"/>
    <mergeCell ref="N193:Q193"/>
    <mergeCell ref="F194:I194"/>
    <mergeCell ref="L194:M194"/>
    <mergeCell ref="N194:Q194"/>
    <mergeCell ref="F195:I195"/>
    <mergeCell ref="L195:M195"/>
    <mergeCell ref="N195:Q195"/>
    <mergeCell ref="F190:I190"/>
    <mergeCell ref="L190:M190"/>
    <mergeCell ref="N190:Q190"/>
    <mergeCell ref="F191:I191"/>
    <mergeCell ref="L191:M191"/>
    <mergeCell ref="N191:Q191"/>
    <mergeCell ref="F192:I192"/>
    <mergeCell ref="L192:M192"/>
    <mergeCell ref="N192:Q192"/>
    <mergeCell ref="F187:I187"/>
    <mergeCell ref="L187:M187"/>
    <mergeCell ref="N187:Q187"/>
    <mergeCell ref="F188:I188"/>
    <mergeCell ref="L188:M188"/>
    <mergeCell ref="N188:Q188"/>
    <mergeCell ref="F189:I189"/>
    <mergeCell ref="L189:M189"/>
    <mergeCell ref="N189:Q189"/>
    <mergeCell ref="F183:I183"/>
    <mergeCell ref="L183:M183"/>
    <mergeCell ref="N183:Q183"/>
    <mergeCell ref="F184:I184"/>
    <mergeCell ref="L184:M184"/>
    <mergeCell ref="N184:Q184"/>
    <mergeCell ref="F185:I185"/>
    <mergeCell ref="L185:M185"/>
    <mergeCell ref="N185:Q185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64:I164"/>
    <mergeCell ref="L164:M164"/>
    <mergeCell ref="N164:Q164"/>
    <mergeCell ref="F165:I165"/>
    <mergeCell ref="L165:M165"/>
    <mergeCell ref="N165:Q165"/>
    <mergeCell ref="F167:I167"/>
    <mergeCell ref="L167:M167"/>
    <mergeCell ref="N167:Q167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36:I136"/>
    <mergeCell ref="L136:M136"/>
    <mergeCell ref="N136:Q136"/>
    <mergeCell ref="F140:I140"/>
    <mergeCell ref="L140:M140"/>
    <mergeCell ref="N140:Q140"/>
    <mergeCell ref="F141:I141"/>
    <mergeCell ref="L141:M141"/>
    <mergeCell ref="N141:Q141"/>
    <mergeCell ref="N116:Q116"/>
    <mergeCell ref="N117:Q117"/>
    <mergeCell ref="N119:Q119"/>
    <mergeCell ref="L121:Q121"/>
    <mergeCell ref="C127:Q127"/>
    <mergeCell ref="F129:P129"/>
    <mergeCell ref="M131:P131"/>
    <mergeCell ref="M133:Q133"/>
    <mergeCell ref="M134:Q134"/>
    <mergeCell ref="N107:Q107"/>
    <mergeCell ref="N108:Q108"/>
    <mergeCell ref="N109:Q109"/>
    <mergeCell ref="N110:Q110"/>
    <mergeCell ref="N111:Q111"/>
    <mergeCell ref="N112:Q112"/>
    <mergeCell ref="N113:Q113"/>
    <mergeCell ref="N114:Q114"/>
    <mergeCell ref="N115:Q115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M80:P80"/>
    <mergeCell ref="M82:Q82"/>
    <mergeCell ref="M83:Q83"/>
    <mergeCell ref="C85:G85"/>
    <mergeCell ref="N85:Q85"/>
    <mergeCell ref="N87:Q87"/>
    <mergeCell ref="N88:Q88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O17:P17"/>
    <mergeCell ref="O19:P19"/>
    <mergeCell ref="O20:P20"/>
    <mergeCell ref="E23:L23"/>
    <mergeCell ref="M26:P26"/>
    <mergeCell ref="M27:P27"/>
    <mergeCell ref="M29:P29"/>
    <mergeCell ref="H31:J31"/>
    <mergeCell ref="M31:P31"/>
    <mergeCell ref="C2:Q2"/>
    <mergeCell ref="C4:Q4"/>
    <mergeCell ref="F6:P6"/>
    <mergeCell ref="O8:P8"/>
    <mergeCell ref="O10:P10"/>
    <mergeCell ref="O11:P11"/>
    <mergeCell ref="O13:P13"/>
    <mergeCell ref="O14:P14"/>
    <mergeCell ref="O16:P16"/>
  </mergeCells>
  <hyperlinks>
    <hyperlink ref="F1:G1" location="C2" display="1) Krycí list rozpočtu" xr:uid="{00000000-0004-0000-0100-000000000000}"/>
    <hyperlink ref="H1:K1" location="C85" display="2) Rekapitulácia rozpočtu" xr:uid="{00000000-0004-0000-0100-000001000000}"/>
    <hyperlink ref="L1" location="C136" display="3) Rozpočet" xr:uid="{00000000-0004-0000-0100-000002000000}"/>
    <hyperlink ref="S1:T1" location="'Rekapitulácia stavby'!C2" display="Rekapitulácia stavby" xr:uid="{00000000-0004-0000-01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KA210319 - JASLE V OBCI V...</vt:lpstr>
      <vt:lpstr>'KA210319 - JASLE V OBCI V...'!Názvy_tlače</vt:lpstr>
      <vt:lpstr>'Rekapitulácia stavby'!Názvy_tlače</vt:lpstr>
      <vt:lpstr>'KA210319 - JASLE V OBCI V...'!Oblasť_tlače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PC-JANOSIKOVAG1\uzivatel</dc:creator>
  <cp:lastModifiedBy>Martina</cp:lastModifiedBy>
  <dcterms:created xsi:type="dcterms:W3CDTF">2019-04-08T07:34:49Z</dcterms:created>
  <dcterms:modified xsi:type="dcterms:W3CDTF">2021-04-22T07:12:10Z</dcterms:modified>
</cp:coreProperties>
</file>